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  <sheet name="1a" sheetId="2" r:id="rId2"/>
    <sheet name="2" sheetId="3" r:id="rId3"/>
    <sheet name="2a" sheetId="4" r:id="rId4"/>
    <sheet name="3" sheetId="5" r:id="rId5"/>
    <sheet name="3a" sheetId="6" r:id="rId6"/>
    <sheet name="5" sheetId="7" r:id="rId7"/>
    <sheet name="6" sheetId="8" r:id="rId8"/>
    <sheet name="4" sheetId="9" r:id="rId9"/>
  </sheets>
  <definedNames/>
  <calcPr fullCalcOnLoad="1"/>
</workbook>
</file>

<file path=xl/comments1.xml><?xml version="1.0" encoding="utf-8"?>
<comments xmlns="http://schemas.openxmlformats.org/spreadsheetml/2006/main">
  <authors>
    <author>UG</author>
  </authors>
  <commentList>
    <comment ref="E54" authorId="0">
      <text>
        <r>
          <rPr>
            <sz val="10"/>
            <rFont val="Arial CE"/>
            <family val="2"/>
          </rPr>
          <t>666.226
po zm
657.698</t>
        </r>
      </text>
    </comment>
  </commentList>
</comments>
</file>

<file path=xl/comments4.xml><?xml version="1.0" encoding="utf-8"?>
<comments xmlns="http://schemas.openxmlformats.org/spreadsheetml/2006/main">
  <authors>
    <author>UG</author>
  </authors>
  <commentList>
    <comment ref="K3" authorId="0">
      <text>
        <r>
          <rPr>
            <sz val="10"/>
            <rFont val="Arial CE"/>
            <family val="2"/>
          </rPr>
          <t>AS:
subwencja 2007</t>
        </r>
      </text>
    </comment>
    <comment ref="L3" authorId="0">
      <text>
        <r>
          <rPr>
            <sz val="10"/>
            <rFont val="Arial CE"/>
            <family val="2"/>
          </rPr>
          <t>AS:
subwencja 2007</t>
        </r>
      </text>
    </comment>
    <comment ref="K4" authorId="0">
      <text>
        <r>
          <rPr>
            <sz val="10"/>
            <rFont val="Arial CE"/>
            <family val="2"/>
          </rPr>
          <t>AS:
Szkoły Podstawowe</t>
        </r>
      </text>
    </comment>
    <comment ref="L4" authorId="0">
      <text>
        <r>
          <rPr>
            <sz val="10"/>
            <rFont val="Arial CE"/>
            <family val="2"/>
          </rPr>
          <t>AS:
Szkoły Podstawowe</t>
        </r>
      </text>
    </comment>
    <comment ref="K5" authorId="0">
      <text>
        <r>
          <rPr>
            <sz val="10"/>
            <rFont val="Arial CE"/>
            <family val="2"/>
          </rPr>
          <t>AS:
Szkoły podstawowe i gimnazjum</t>
        </r>
      </text>
    </comment>
    <comment ref="L5" authorId="0">
      <text>
        <r>
          <rPr>
            <sz val="10"/>
            <rFont val="Arial CE"/>
            <family val="2"/>
          </rPr>
          <t>AS:
Szkoły podstawowe i gimnazjum</t>
        </r>
      </text>
    </comment>
  </commentList>
</comments>
</file>

<file path=xl/sharedStrings.xml><?xml version="1.0" encoding="utf-8"?>
<sst xmlns="http://schemas.openxmlformats.org/spreadsheetml/2006/main" count="810" uniqueCount="389">
  <si>
    <t>Załącznik Nr 1 do uchwały  nr IV/15/ 2007</t>
  </si>
  <si>
    <t>Rady Gminy Kruklanki</t>
  </si>
  <si>
    <t>z dnia 8 marca  2007</t>
  </si>
  <si>
    <r>
      <t xml:space="preserve"> </t>
    </r>
    <r>
      <rPr>
        <b/>
        <sz val="14"/>
        <rFont val="Times New Roman"/>
        <family val="1"/>
      </rPr>
      <t>Plan  DOCHODÓW</t>
    </r>
    <r>
      <rPr>
        <sz val="14"/>
        <rFont val="Times New Roman"/>
        <family val="1"/>
      </rPr>
      <t xml:space="preserve"> budżetu Gminy Kruklanki na 2007</t>
    </r>
  </si>
  <si>
    <t>Klasyfikacja</t>
  </si>
  <si>
    <t xml:space="preserve">Wyszczególnienie </t>
  </si>
  <si>
    <t>Plan na 2007</t>
  </si>
  <si>
    <t>Zwiększenie</t>
  </si>
  <si>
    <t>Zmniejszenie</t>
  </si>
  <si>
    <t>Plan po zmianach</t>
  </si>
  <si>
    <t>Dział</t>
  </si>
  <si>
    <t>Rozdział</t>
  </si>
  <si>
    <t>§</t>
  </si>
  <si>
    <t>020</t>
  </si>
  <si>
    <t>LEŚNICTWO</t>
  </si>
  <si>
    <t>02001</t>
  </si>
  <si>
    <t>Gospodarka leśna</t>
  </si>
  <si>
    <t>0750</t>
  </si>
  <si>
    <t>Dochody z najmu i dzierżawy składników majątkowych Skarbu Państwa lub j.s.t. oraz innych umów o podobnym charakterze</t>
  </si>
  <si>
    <t>700</t>
  </si>
  <si>
    <t>GOSPODARKA MIESZKANIOWA</t>
  </si>
  <si>
    <t>70005</t>
  </si>
  <si>
    <t>Gospodarka gruntami i nieruchomościami</t>
  </si>
  <si>
    <t>0470</t>
  </si>
  <si>
    <t>Wieczyste użytkowanie gruntów</t>
  </si>
  <si>
    <t>Dochody z najmu i dzierżawy składników majątkowych ... oraz innych umów o podobnym charakterze</t>
  </si>
  <si>
    <t>0870</t>
  </si>
  <si>
    <t>Wpływy ze sprzedaży składników majątkowych</t>
  </si>
  <si>
    <t>750</t>
  </si>
  <si>
    <t>ADMINISTRACJA  PUBLICZNA</t>
  </si>
  <si>
    <t>75011</t>
  </si>
  <si>
    <t>Urzędy wojewódzkie</t>
  </si>
  <si>
    <t>2010</t>
  </si>
  <si>
    <t>Dotacje celowe otrzymane z budżetu państwa na realizację zadań bieżących z zakresu admin. rządowej oraz innych ustaw zleconych gminie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</si>
  <si>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</si>
  <si>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</si>
  <si>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</si>
  <si>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</si>
  <si>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BEZPIECZEŃSTWO  PUBLICZNE  I  OCHRONA  PRZECIWPOŻAROWA</t>
  </si>
  <si>
    <t>Obrona cywilna</t>
  </si>
  <si>
    <t>756</t>
  </si>
  <si>
    <t>DOCHODY OD OSÓB PRAWNYCH 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</si>
  <si>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</si>
  <si>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</si>
  <si>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</si>
  <si>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</si>
  <si>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do spadków i darowizn,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</si>
  <si>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</si>
  <si>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</si>
  <si>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</si>
  <si>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</si>
  <si>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</si>
  <si>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</si>
  <si>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</si>
  <si>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</si>
  <si>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0440</t>
  </si>
  <si>
    <t>Wpływy z opłaty miejscowej</t>
  </si>
  <si>
    <t>0500</t>
  </si>
  <si>
    <t>Podatek od czynności cywilno prawnych</t>
  </si>
  <si>
    <t>0910</t>
  </si>
  <si>
    <t>Odsetki od nieterminowych wpłat z tytułu podatków i opłat</t>
  </si>
  <si>
    <t>75616</t>
  </si>
  <si>
    <t>Wpływy z podatku rolnego, podatku leśnego, podatku do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</si>
  <si>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</si>
  <si>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</si>
  <si>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</si>
  <si>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psa</t>
  </si>
  <si>
    <t>0430</t>
  </si>
  <si>
    <t>Wpływy z opłaty targowej</t>
  </si>
  <si>
    <t>0450</t>
  </si>
  <si>
    <t>Wpływy z opłaty administracyjnej za czynności urzędowe</t>
  </si>
  <si>
    <t>0690</t>
  </si>
  <si>
    <t>Wpływy z różnych opłat</t>
  </si>
  <si>
    <t>75618</t>
  </si>
  <si>
    <t>Wpływy z opłaty skarbowej</t>
  </si>
  <si>
    <t>0410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</si>
  <si>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</si>
  <si>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</si>
  <si>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</si>
  <si>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</si>
  <si>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</si>
  <si>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</si>
  <si>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</si>
  <si>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</si>
  <si>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</si>
  <si>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</si>
  <si>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</si>
  <si>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</si>
  <si>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</si>
  <si>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</si>
  <si>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</si>
  <si>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</si>
  <si>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</si>
  <si>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</si>
  <si>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</si>
  <si>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</si>
  <si>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851</t>
  </si>
  <si>
    <t>OCHRONA ZDROWIA</t>
  </si>
  <si>
    <t>85154</t>
  </si>
  <si>
    <t>Przeciwdziałanie alkoholizmowi</t>
  </si>
  <si>
    <t>0480</t>
  </si>
  <si>
    <t>Wpływy z opłat za zezwolenie na sprzedaż alkoholu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</si>
  <si>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</si>
  <si>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</si>
  <si>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</si>
  <si>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</si>
  <si>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</si>
  <si>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</si>
  <si>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</si>
  <si>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naturze oraz składki na ubezpieczenia społeczne i zdrowotne</t>
  </si>
  <si>
    <t>2030</t>
  </si>
  <si>
    <t>Dotacje celowe otrzymane z budżetu państwa na realizację własnych zadań bieżących gmin.</t>
  </si>
  <si>
    <t>85219</t>
  </si>
  <si>
    <t>Ośrodki pomocy społecznej</t>
  </si>
  <si>
    <t>Pozostała działalność</t>
  </si>
  <si>
    <t>900</t>
  </si>
  <si>
    <t>GOSPODARKA KOMUNALNA I OCHRONA ŚRODOWISKA</t>
  </si>
  <si>
    <t>90001</t>
  </si>
  <si>
    <t>Gospodarka ściekowa i ochrona wód</t>
  </si>
  <si>
    <t>0830</t>
  </si>
  <si>
    <t>Wpływy z usług</t>
  </si>
  <si>
    <r>
      <t xml:space="preserve">DOCHODY OGÓŁEM, </t>
    </r>
    <r>
      <rPr>
        <sz val="12"/>
        <rFont val="Arial CE"/>
        <family val="2"/>
      </rPr>
      <t>w tym:</t>
    </r>
  </si>
  <si>
    <t>Załącznik Nr 1a do uchwały  nr IV/15/ 2006</t>
  </si>
  <si>
    <t>z dnia 8 marca  2006</t>
  </si>
  <si>
    <r>
      <t>Plan DOCHODÓW</t>
    </r>
    <r>
      <rPr>
        <sz val="14"/>
        <color indexed="8"/>
        <rFont val="Times New Roman"/>
        <family val="4"/>
      </rPr>
      <t xml:space="preserve"> budżetu Gminy Kruklanki na 2007</t>
    </r>
  </si>
  <si>
    <t>I. Podatki i opłaty</t>
  </si>
  <si>
    <t xml:space="preserve">  1. Od nieruchomości - 0310</t>
  </si>
  <si>
    <t xml:space="preserve">  2. Rolny - 0320</t>
  </si>
  <si>
    <t xml:space="preserve">  3. Od środków transportowych - 0340</t>
  </si>
  <si>
    <t xml:space="preserve">  4. Opłata skarbowa - 0410</t>
  </si>
  <si>
    <t xml:space="preserve">  5. Wpływy z karty podatkowej - 0350</t>
  </si>
  <si>
    <t xml:space="preserve">  6. Udział w podatku dochodowym od osób prawnych - 0020</t>
  </si>
  <si>
    <t xml:space="preserve">  7. Udział w podatku dochodowym od osób fizycznych - 0010</t>
  </si>
  <si>
    <t>II. Dochody z majątku gminy</t>
  </si>
  <si>
    <t xml:space="preserve">  1. Ze sprzedaży</t>
  </si>
  <si>
    <t xml:space="preserve">  2. Z dzierżawy</t>
  </si>
  <si>
    <t>III. Wpłaty od jednostek organizacyjnych gminy</t>
  </si>
  <si>
    <t>IV. Pozostałe dochody</t>
  </si>
  <si>
    <t>A. Ogółem dochody własne</t>
  </si>
  <si>
    <t>V. Subwencja ogólna</t>
  </si>
  <si>
    <t>VI. Ogółem dotacje, z tego</t>
  </si>
  <si>
    <t xml:space="preserve">  1. Dotacje celowe na zadania własne gminy (2030-6330)</t>
  </si>
  <si>
    <t xml:space="preserve">  2. Dotacje celowe na zadania zlecane gminom (2010-6310)</t>
  </si>
  <si>
    <t xml:space="preserve">  3. Dotacje celowe na zadania realizowane w drodze umów i porozumień (2310-2330, 6610-6630)</t>
  </si>
  <si>
    <t xml:space="preserve">  4. Inne dotacje</t>
  </si>
  <si>
    <t>B. Ogółem subwencje i dotacje</t>
  </si>
  <si>
    <t>C. Środki pozyskane z innych źródeł (bieżące i inwestycyjne)</t>
  </si>
  <si>
    <t>DOCHODY OGÓŁEM</t>
  </si>
  <si>
    <t>Załącznik Nr 2 do uchwały  nr IV/15/ 2007</t>
  </si>
  <si>
    <r>
      <t xml:space="preserve"> Plan</t>
    </r>
    <r>
      <rPr>
        <b/>
        <sz val="14"/>
        <rFont val="Times New Roman"/>
        <family val="1"/>
      </rPr>
      <t xml:space="preserve"> WYDATKÓW</t>
    </r>
    <r>
      <rPr>
        <sz val="14"/>
        <rFont val="Times New Roman"/>
        <family val="1"/>
      </rPr>
      <t xml:space="preserve"> budżetu Gminy Kruklanki na 2007</t>
    </r>
  </si>
  <si>
    <t>(w zł)</t>
  </si>
  <si>
    <t>Nazwa</t>
  </si>
  <si>
    <t>w tym:</t>
  </si>
  <si>
    <t>wynagrodzenia</t>
  </si>
  <si>
    <t>pochodne od wynagrodzeń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</si>
  <si>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</si>
  <si>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</si>
  <si>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</si>
  <si>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</si>
  <si>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</si>
  <si>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</si>
  <si>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</si>
  <si>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</si>
  <si>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400</t>
  </si>
  <si>
    <t>WYTWARZANIE I ZAOPATRYWANIE W ENERGIĘ ELEKTRYCZNĄ, GAZ I WODĘ</t>
  </si>
  <si>
    <t>40002</t>
  </si>
  <si>
    <t>Dostarczanie wody</t>
  </si>
  <si>
    <t>Zakup usług pozostałych</t>
  </si>
  <si>
    <t>TRANSPORT I ŁĄCZNOŚĆ</t>
  </si>
  <si>
    <t>60016</t>
  </si>
  <si>
    <t>Drogi publiczne gminne</t>
  </si>
  <si>
    <t>Wynagrodzenia bezosobowe</t>
  </si>
  <si>
    <t>Zakup materiałów i wyposażenia</t>
  </si>
  <si>
    <t>TURYSTYKA</t>
  </si>
  <si>
    <t>63003</t>
  </si>
  <si>
    <t>Zadania w zakresie upowszechniania turystyki</t>
  </si>
  <si>
    <t>Dotacje celowe na zadania bieżące</t>
  </si>
  <si>
    <t>Wynagrodzenia agencyjno-prowizyjne</t>
  </si>
  <si>
    <t>Zakup pozostałych usług</t>
  </si>
  <si>
    <t>Różne opłaty i składki</t>
  </si>
  <si>
    <t>710</t>
  </si>
  <si>
    <t>DZIAŁALNOŚĆ USŁUGOWA</t>
  </si>
  <si>
    <t>71035</t>
  </si>
  <si>
    <t>Cmentarze</t>
  </si>
  <si>
    <t xml:space="preserve">Zakup pozostałych usług 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</si>
  <si>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</si>
  <si>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</si>
  <si>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</si>
  <si>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</si>
  <si>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</si>
  <si>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</si>
  <si>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 xml:space="preserve">Rady gmin (miast i miast na prawach powiatu) </t>
  </si>
  <si>
    <t>Różne wydatki na rzecz osób fizycznych</t>
  </si>
  <si>
    <t>Podróże służbowe krajowe</t>
  </si>
  <si>
    <t>Urzędy gmin (miast i miast na prawach powiatu)</t>
  </si>
  <si>
    <t>Wydatki osobowe nie zaliczane do wynagrodzeń</t>
  </si>
  <si>
    <t>Nagrody o charakterze szczególnym niezaliczane do wynagrodzeń</t>
  </si>
  <si>
    <t>Zakup energii</t>
  </si>
  <si>
    <t>Zakup usług dostępu do sieci Internet</t>
  </si>
  <si>
    <t>Opłaty z tytułu zakupu usług komunikacyjnych telefonii komórkowej</t>
  </si>
  <si>
    <t>Opłaty z tytułu zakupu usług komunikacyjnych telefonii stacjonarnej</t>
  </si>
  <si>
    <t>Szkolenia pracowników nie będących członkami korpusu służby cywilnej</t>
  </si>
  <si>
    <t>Zakup materiałów papierniczych do do sprzętu drukarskiego i urządzeń kserograficznych</t>
  </si>
  <si>
    <t>Zakup akcesoriów komputerowych, w tym programów i licencji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</si>
  <si>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</si>
  <si>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</si>
  <si>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Ochotnicze straże pożarne</t>
  </si>
  <si>
    <t>Pobór podatków, opłat i nieopodatkowanych należności budżetowych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</si>
  <si>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</si>
  <si>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</si>
  <si>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</si>
  <si>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</si>
  <si>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 xml:space="preserve">Rezerwy  </t>
  </si>
  <si>
    <t>OŚWIATA I WYCHOWANIE</t>
  </si>
  <si>
    <t>Szkoły podstawowe</t>
  </si>
  <si>
    <t>Dodatkowe wynagrodzenia roczne</t>
  </si>
  <si>
    <t>Zakup pomocy naukowych, dydaktycznych i książek</t>
  </si>
  <si>
    <t>Usługi materialne</t>
  </si>
  <si>
    <t>Przedszkola</t>
  </si>
  <si>
    <t>Gimnazja</t>
  </si>
  <si>
    <t>Dowożenie uczniów do szkół</t>
  </si>
  <si>
    <t>Dokształcanie i doskonalenie nauczycieli</t>
  </si>
  <si>
    <t>Domy pomocy społecznej</t>
  </si>
  <si>
    <t>Świadczenia społeczne</t>
  </si>
  <si>
    <t>4130</t>
  </si>
  <si>
    <t xml:space="preserve">Składki na ubezpieczenia zdrowotne  </t>
  </si>
  <si>
    <t>Zasiłki i pomoc w naturze oraz składki na ubezpieczenia społeczne</t>
  </si>
  <si>
    <t>85215</t>
  </si>
  <si>
    <t>Dodatki mieszkaniowe</t>
  </si>
  <si>
    <t>EDUKACYJNA OPIEKA WYCHOWAWCZA</t>
  </si>
  <si>
    <t>Pomoc materialna dla uczniów</t>
  </si>
  <si>
    <t>Inne formy pomocy dla uczniów</t>
  </si>
  <si>
    <t>Oczyszczanie miast i wsi</t>
  </si>
  <si>
    <t>Utrzymanie zieleni w miastach i gminach</t>
  </si>
  <si>
    <t>Oświetlenie ulic</t>
  </si>
  <si>
    <t>Wpływy i wydatki związane z gromadzeniem środków z opłat i kar za korzystanie ze środowiska</t>
  </si>
  <si>
    <t>Różne opłaty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</si>
  <si>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</si>
  <si>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</si>
  <si>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</si>
  <si>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</si>
  <si>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</si>
  <si>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Dotacja celowa z budżetu na finansowanie lub dofinansowanie zadań zleconych do realizacji stowarzyszeniom</t>
  </si>
  <si>
    <r>
      <t>OGÓŁEM WYDATKI,</t>
    </r>
    <r>
      <rPr>
        <sz val="12"/>
        <rFont val="Arial CE"/>
        <family val="2"/>
      </rPr>
      <t xml:space="preserve"> z tego:</t>
    </r>
  </si>
  <si>
    <t>OŚWIATA' 2007</t>
  </si>
  <si>
    <t>Szkoły podstawowe - Kruklanki</t>
  </si>
  <si>
    <t>Szkoły podstawowe - Boćwinka</t>
  </si>
  <si>
    <t>Przedszkola przy szkołach podstawowych Kruklanki</t>
  </si>
  <si>
    <t>Przedszkola przy szkołach podstawowych Boćwinka</t>
  </si>
  <si>
    <t>Załącznik nr 3 do uchwały nr IV/15/2007</t>
  </si>
  <si>
    <t>z dnia 8 marca 2007</t>
  </si>
  <si>
    <t>Limity wydatków na wieloletnie programy inwestycyjne w latach 2007 – 2009</t>
  </si>
  <si>
    <t>(zł.)</t>
  </si>
  <si>
    <t>Planowane nakłady</t>
  </si>
  <si>
    <t>jednostka</t>
  </si>
  <si>
    <t>Nazwa zadania</t>
  </si>
  <si>
    <t>Łączne</t>
  </si>
  <si>
    <t>rok</t>
  </si>
  <si>
    <t>w tym źródła finansowania</t>
  </si>
  <si>
    <t>organizacyjna</t>
  </si>
  <si>
    <t>lp.</t>
  </si>
  <si>
    <t>inwestycyjnego</t>
  </si>
  <si>
    <t>koszty</t>
  </si>
  <si>
    <t>budżetowy 2007</t>
  </si>
  <si>
    <t>dochody</t>
  </si>
  <si>
    <t>kredyty</t>
  </si>
  <si>
    <t>środki pochodzące</t>
  </si>
  <si>
    <t>środki wymienione</t>
  </si>
  <si>
    <t>realizująca zadanie lub</t>
  </si>
  <si>
    <t>i okres realizacji w latach</t>
  </si>
  <si>
    <t>finansowe</t>
  </si>
  <si>
    <t>(8+9+10+11)</t>
  </si>
  <si>
    <t>własne</t>
  </si>
  <si>
    <t>i pożyczki</t>
  </si>
  <si>
    <t>z innych źródeł</t>
  </si>
  <si>
    <t>w art. 5 ust. 1 pkt2 i 3 u.f.p.</t>
  </si>
  <si>
    <t>koordynująca program</t>
  </si>
  <si>
    <t>6050</t>
  </si>
  <si>
    <t>Budowa sieci kanalizacyjnej w m. Brożówka</t>
  </si>
  <si>
    <t>Urząd Gminy Kruklanki</t>
  </si>
  <si>
    <t>Kanalizacja sanitarna dla m. Jeziorowskie i Jasieniec</t>
  </si>
  <si>
    <t>Sieć wodociągowa Kruklanki – Żywki Małe</t>
  </si>
  <si>
    <t>600</t>
  </si>
  <si>
    <t>Przebudowa dróg powiatowych 40133 i 40144 i ulic gminnych: Borecka, Lipowa i Wodna w  m. Kruklanki</t>
  </si>
  <si>
    <t>90095</t>
  </si>
  <si>
    <t>Rozbudowa i modernizacja GOZ Kruklanki</t>
  </si>
  <si>
    <t>Budowa sali gimnastycznej w m. Kruklanki</t>
  </si>
  <si>
    <t>RAZEM</t>
  </si>
  <si>
    <t xml:space="preserve"> </t>
  </si>
  <si>
    <t>Załącznik nr 3a do uchwały nr IV/15/2007</t>
  </si>
  <si>
    <t>Zadania inwestycyjne w 2007r.</t>
  </si>
  <si>
    <r>
      <t>Uzbrojenie działek budowlanych w infrastrukturę techniczną</t>
    </r>
    <r>
      <rPr>
        <sz val="8"/>
        <rFont val="Arial CE"/>
        <family val="2"/>
      </rPr>
      <t xml:space="preserve"> (wodociąg, kanalizacja)</t>
    </r>
  </si>
  <si>
    <t>Wykup gruntów</t>
  </si>
  <si>
    <t>75023</t>
  </si>
  <si>
    <t>Realizacja projektu - „Wrota Warmii i Mazur – elektroniczna platforma funkcjonowania admin. publ.</t>
  </si>
  <si>
    <t>754</t>
  </si>
  <si>
    <t>75412</t>
  </si>
  <si>
    <t>Karosacja samochodu strażackiego</t>
  </si>
  <si>
    <t>Termomodernizacja ośrodka zdrowia</t>
  </si>
  <si>
    <t>Budowa przystanku komunikacji publicznej</t>
  </si>
  <si>
    <t>Adaptacja budynku szkoły w Jurkowie na lokale socjalne</t>
  </si>
  <si>
    <t>Załącznik nr 5 do uchwały nr IV/15/ 2007</t>
  </si>
  <si>
    <t>Źródła sfinansowania deficytu lub rozdysponowanie nadwyżki budżetowej</t>
  </si>
  <si>
    <t>w 2007r. - przychody i rozchody budżetu</t>
  </si>
  <si>
    <t>Lp.</t>
  </si>
  <si>
    <t>T r e ś ć</t>
  </si>
  <si>
    <r>
      <t xml:space="preserve">Klasyfikacja </t>
    </r>
    <r>
      <rPr>
        <sz val="10"/>
        <rFont val="Arial"/>
        <family val="2"/>
      </rPr>
      <t>§</t>
    </r>
  </si>
  <si>
    <t>1.</t>
  </si>
  <si>
    <t>Planowane dochody</t>
  </si>
  <si>
    <t>2.</t>
  </si>
  <si>
    <t>Planowane wydatki</t>
  </si>
  <si>
    <t xml:space="preserve">Nadwyżka </t>
  </si>
  <si>
    <t>Deficyt</t>
  </si>
  <si>
    <t>I.</t>
  </si>
  <si>
    <t>Finansowanie (przychody – rozchody)</t>
  </si>
  <si>
    <t>Przychody ogółem:</t>
  </si>
  <si>
    <t>Kredyty</t>
  </si>
  <si>
    <t xml:space="preserve"> § 952</t>
  </si>
  <si>
    <t>Pożyczki</t>
  </si>
  <si>
    <t>3.</t>
  </si>
  <si>
    <t>Pożyczki na finansowanie zadań realizowanych z udziałem środków pochodzących z budżetu U.E.</t>
  </si>
  <si>
    <t xml:space="preserve"> § 903</t>
  </si>
  <si>
    <t>4.</t>
  </si>
  <si>
    <t>Spłata pożyczek udzielonych</t>
  </si>
  <si>
    <t xml:space="preserve"> § 951</t>
  </si>
  <si>
    <t>5.</t>
  </si>
  <si>
    <t>Prywatyzacja majątku j.s.t.</t>
  </si>
  <si>
    <t>§ 941 do 944</t>
  </si>
  <si>
    <t>6.</t>
  </si>
  <si>
    <t>Nadwyżka budżetu z lat ubiegłych</t>
  </si>
  <si>
    <t xml:space="preserve"> § 957</t>
  </si>
  <si>
    <t>7.</t>
  </si>
  <si>
    <t>Obligacje skarbowe</t>
  </si>
  <si>
    <t xml:space="preserve"> § 911</t>
  </si>
  <si>
    <t>8.</t>
  </si>
  <si>
    <t>Inne papiery wartościowe</t>
  </si>
  <si>
    <t xml:space="preserve"> § 931</t>
  </si>
  <si>
    <t>9.</t>
  </si>
  <si>
    <t>Inne źródła (wolne środki)</t>
  </si>
  <si>
    <t xml:space="preserve"> § 955</t>
  </si>
  <si>
    <t>Rozchody ogółem</t>
  </si>
  <si>
    <t>Spłaty kredytów</t>
  </si>
  <si>
    <t xml:space="preserve"> § 992</t>
  </si>
  <si>
    <t>Spłaty pożyczek</t>
  </si>
  <si>
    <t>Spłaty pożyczek otrzymanych na finansowanie zadań realizowanych z udziałem środków pochodzących z budżetu U.E.</t>
  </si>
  <si>
    <t>Udzielone pożyczki</t>
  </si>
  <si>
    <t xml:space="preserve"> § 963</t>
  </si>
  <si>
    <t>Lokaty</t>
  </si>
  <si>
    <t xml:space="preserve"> § 994</t>
  </si>
  <si>
    <t>Wykup papierów wartościowych</t>
  </si>
  <si>
    <t xml:space="preserve"> § 982</t>
  </si>
  <si>
    <t>Wykup obligacji</t>
  </si>
  <si>
    <t xml:space="preserve"> § 971</t>
  </si>
  <si>
    <t>Rozchody z tytułu innych rozliczeń</t>
  </si>
  <si>
    <t xml:space="preserve"> § 995</t>
  </si>
  <si>
    <t>Załącznik Nr 6 do uchwały nr IV/15/2007</t>
  </si>
  <si>
    <t>Dochody i wydatki związane z realizacją zadań z zakresu administracji rządowej</t>
  </si>
  <si>
    <t>i innych zadań zleconych odrębnymi ustawami na 2007</t>
  </si>
  <si>
    <t>dział</t>
  </si>
  <si>
    <t>rozdział</t>
  </si>
  <si>
    <t>dotacje ogółem</t>
  </si>
  <si>
    <t>wydatki ogółem (6+10)</t>
  </si>
  <si>
    <t>z tego:</t>
  </si>
  <si>
    <t>wydatki bieżące</t>
  </si>
  <si>
    <t>wydatki majątkowe</t>
  </si>
  <si>
    <t>świadczenia społeczne</t>
  </si>
  <si>
    <t xml:space="preserve">R A Z E M </t>
  </si>
  <si>
    <t>Załącznik Nr 11 do uchwały nr IV/15/2007</t>
  </si>
  <si>
    <t>Prognoza kwoty długu gminy na 2007r. i lata następne</t>
  </si>
  <si>
    <t>L.p.</t>
  </si>
  <si>
    <t>Rodzaj zadłużenia</t>
  </si>
  <si>
    <t>Wykonanie</t>
  </si>
  <si>
    <t>Przewidywany stan na koniec roku</t>
  </si>
  <si>
    <t>na koniec</t>
  </si>
  <si>
    <t>31.12.2006</t>
  </si>
  <si>
    <t>Wyemitowane papiery wartościowe</t>
  </si>
  <si>
    <t>BOŚ</t>
  </si>
  <si>
    <t>WFOŚiGW</t>
  </si>
  <si>
    <t>Przyjęte depozyty</t>
  </si>
  <si>
    <t>Wymagalne zobowiązania:</t>
  </si>
  <si>
    <t>1) jednostek budżetowych</t>
  </si>
  <si>
    <t>2) wynikające z:</t>
  </si>
  <si>
    <t xml:space="preserve">    a) ustaw,</t>
  </si>
  <si>
    <t xml:space="preserve">    b) orzeczeń sądu,</t>
  </si>
  <si>
    <t xml:space="preserve">    c) udzielonych poręczeń i gwarancji</t>
  </si>
  <si>
    <t xml:space="preserve">    d) innych ustaw,</t>
  </si>
  <si>
    <t>Łączna kwota długu na koniec roku budż.</t>
  </si>
  <si>
    <t>Dochody ogółem</t>
  </si>
  <si>
    <t>% udział długu j.s.t. w dochodach na koniec roku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</si>
</sst>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%"/>
    <numFmt numFmtId="168" formatCode="#,##0.00"/>
    <numFmt numFmtId="169" formatCode="#,##0.0000"/>
  </numFmts>
  <fonts count="35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Lucida Sans Unicod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Times New Roman CE"/>
      <family val="1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 CE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4"/>
    </font>
    <font>
      <sz val="10"/>
      <name val="Times New Roman"/>
      <family val="1"/>
    </font>
    <font>
      <sz val="12"/>
      <name val="Arial"/>
      <family val="2"/>
    </font>
    <font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0"/>
      <name val="Times New Roman CE"/>
      <family val="1"/>
    </font>
    <font>
      <b/>
      <sz val="14"/>
      <name val="Arial"/>
      <family val="2"/>
    </font>
    <font>
      <u val="single"/>
      <sz val="11"/>
      <name val="Arial CE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i/>
      <sz val="11"/>
      <name val="Times New Roman CE"/>
      <family val="1"/>
    </font>
    <font>
      <b/>
      <sz val="11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2" fillId="0" borderId="0">
      <alignment/>
      <protection/>
    </xf>
  </cellStyleXfs>
  <cellXfs count="371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6" fontId="9" fillId="0" borderId="1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4" fontId="9" fillId="0" borderId="1" xfId="0" applyFont="1" applyBorder="1" applyAlignment="1">
      <alignment horizontal="left" vertical="center" wrapText="1"/>
    </xf>
    <xf numFmtId="165" fontId="9" fillId="0" borderId="7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5" fontId="8" fillId="0" borderId="7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4" fontId="7" fillId="0" borderId="1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/>
    </xf>
    <xf numFmtId="166" fontId="10" fillId="0" borderId="1" xfId="0" applyNumberFormat="1" applyFont="1" applyBorder="1" applyAlignment="1">
      <alignment vertical="center"/>
    </xf>
    <xf numFmtId="164" fontId="7" fillId="0" borderId="5" xfId="0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9" fillId="0" borderId="9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0" fillId="0" borderId="1" xfId="0" applyFont="1" applyBorder="1" applyAlignment="1">
      <alignment wrapText="1"/>
    </xf>
    <xf numFmtId="165" fontId="0" fillId="0" borderId="5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4" fontId="1" fillId="0" borderId="6" xfId="0" applyFont="1" applyBorder="1" applyAlignment="1">
      <alignment horizontal="center" vertical="center"/>
    </xf>
    <xf numFmtId="164" fontId="9" fillId="0" borderId="1" xfId="0" applyFont="1" applyFill="1" applyBorder="1" applyAlignment="1" applyProtection="1">
      <alignment horizontal="left" vertical="center" wrapText="1"/>
      <protection locked="0"/>
    </xf>
    <xf numFmtId="165" fontId="9" fillId="0" borderId="10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9" fillId="0" borderId="2" xfId="0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vertical="center"/>
    </xf>
    <xf numFmtId="164" fontId="9" fillId="0" borderId="7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2" fillId="0" borderId="13" xfId="0" applyFont="1" applyBorder="1" applyAlignment="1">
      <alignment horizontal="center" vertical="center"/>
    </xf>
    <xf numFmtId="166" fontId="12" fillId="2" borderId="14" xfId="0" applyNumberFormat="1" applyFont="1" applyFill="1" applyBorder="1" applyAlignment="1">
      <alignment vertic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center"/>
    </xf>
    <xf numFmtId="165" fontId="16" fillId="0" borderId="0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/>
    </xf>
    <xf numFmtId="166" fontId="17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wrapText="1"/>
    </xf>
    <xf numFmtId="166" fontId="18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6" fontId="11" fillId="0" borderId="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wrapText="1"/>
    </xf>
    <xf numFmtId="165" fontId="19" fillId="0" borderId="1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4" fillId="0" borderId="0" xfId="0" applyFont="1" applyBorder="1" applyAlignment="1">
      <alignment horizontal="center"/>
    </xf>
    <xf numFmtId="164" fontId="16" fillId="0" borderId="0" xfId="0" applyFont="1" applyAlignment="1">
      <alignment horizontal="right" vertical="center"/>
    </xf>
    <xf numFmtId="164" fontId="5" fillId="0" borderId="0" xfId="0" applyFont="1" applyAlignment="1">
      <alignment vertical="center"/>
    </xf>
    <xf numFmtId="164" fontId="16" fillId="0" borderId="0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6" fillId="0" borderId="6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6" fontId="20" fillId="0" borderId="1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 wrapText="1"/>
    </xf>
    <xf numFmtId="164" fontId="8" fillId="0" borderId="0" xfId="0" applyFont="1" applyAlignment="1">
      <alignment vertical="center"/>
    </xf>
    <xf numFmtId="165" fontId="0" fillId="0" borderId="7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right" vertical="center"/>
    </xf>
    <xf numFmtId="164" fontId="0" fillId="0" borderId="0" xfId="0" applyFont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vertical="center"/>
    </xf>
    <xf numFmtId="164" fontId="20" fillId="0" borderId="15" xfId="0" applyFont="1" applyBorder="1" applyAlignment="1">
      <alignment horizontal="center" vertical="center" wrapText="1"/>
    </xf>
    <xf numFmtId="164" fontId="9" fillId="0" borderId="16" xfId="0" applyFont="1" applyBorder="1" applyAlignment="1">
      <alignment horizontal="left" vertical="center"/>
    </xf>
    <xf numFmtId="164" fontId="20" fillId="0" borderId="2" xfId="0" applyFont="1" applyBorder="1" applyAlignment="1">
      <alignment horizontal="center" vertical="center"/>
    </xf>
    <xf numFmtId="164" fontId="10" fillId="0" borderId="7" xfId="0" applyFont="1" applyBorder="1" applyAlignment="1">
      <alignment vertical="center"/>
    </xf>
    <xf numFmtId="165" fontId="10" fillId="0" borderId="7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horizontal="right" vertical="center"/>
    </xf>
    <xf numFmtId="164" fontId="0" fillId="0" borderId="7" xfId="0" applyFont="1" applyBorder="1" applyAlignment="1">
      <alignment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9" xfId="0" applyFont="1" applyBorder="1" applyAlignment="1">
      <alignment vertical="center"/>
    </xf>
    <xf numFmtId="164" fontId="0" fillId="0" borderId="1" xfId="0" applyFont="1" applyBorder="1" applyAlignment="1">
      <alignment horizontal="left" vertical="center"/>
    </xf>
    <xf numFmtId="164" fontId="0" fillId="0" borderId="10" xfId="0" applyFont="1" applyBorder="1" applyAlignment="1">
      <alignment vertical="center"/>
    </xf>
    <xf numFmtId="164" fontId="10" fillId="0" borderId="7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0" fillId="0" borderId="5" xfId="0" applyFont="1" applyBorder="1" applyAlignment="1">
      <alignment vertical="center"/>
    </xf>
    <xf numFmtId="164" fontId="2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vertical="center"/>
    </xf>
    <xf numFmtId="164" fontId="10" fillId="0" borderId="8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left" vertical="center" wrapText="1"/>
    </xf>
    <xf numFmtId="164" fontId="10" fillId="0" borderId="9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left" vertical="center"/>
    </xf>
    <xf numFmtId="164" fontId="10" fillId="0" borderId="10" xfId="0" applyFont="1" applyBorder="1" applyAlignment="1">
      <alignment horizontal="center" vertical="center"/>
    </xf>
    <xf numFmtId="166" fontId="0" fillId="0" borderId="1" xfId="19" applyNumberFormat="1" applyFont="1" applyFill="1" applyBorder="1" applyAlignment="1" applyProtection="1">
      <alignment vertical="center"/>
      <protection/>
    </xf>
    <xf numFmtId="164" fontId="10" fillId="0" borderId="1" xfId="0" applyFont="1" applyBorder="1" applyAlignment="1">
      <alignment vertical="center"/>
    </xf>
    <xf numFmtId="166" fontId="10" fillId="0" borderId="1" xfId="19" applyNumberFormat="1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wrapText="1"/>
    </xf>
    <xf numFmtId="164" fontId="10" fillId="0" borderId="1" xfId="0" applyFont="1" applyBorder="1" applyAlignment="1">
      <alignment vertical="center" wrapText="1"/>
    </xf>
    <xf numFmtId="164" fontId="0" fillId="0" borderId="7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10" fillId="0" borderId="2" xfId="0" applyFont="1" applyBorder="1" applyAlignment="1">
      <alignment vertical="center"/>
    </xf>
    <xf numFmtId="164" fontId="0" fillId="0" borderId="9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/>
    </xf>
    <xf numFmtId="164" fontId="10" fillId="0" borderId="7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9" fillId="0" borderId="2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6" fontId="20" fillId="0" borderId="1" xfId="19" applyNumberFormat="1" applyFont="1" applyFill="1" applyBorder="1" applyAlignment="1" applyProtection="1">
      <alignment vertical="center"/>
      <protection/>
    </xf>
    <xf numFmtId="164" fontId="20" fillId="0" borderId="7" xfId="0" applyFont="1" applyBorder="1" applyAlignment="1">
      <alignment horizontal="center" vertical="center"/>
    </xf>
    <xf numFmtId="166" fontId="10" fillId="0" borderId="1" xfId="19" applyNumberFormat="1" applyFont="1" applyFill="1" applyBorder="1" applyAlignment="1" applyProtection="1">
      <alignment vertical="center"/>
      <protection/>
    </xf>
    <xf numFmtId="164" fontId="20" fillId="0" borderId="5" xfId="0" applyFont="1" applyBorder="1" applyAlignment="1">
      <alignment horizontal="center"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4" fontId="0" fillId="0" borderId="7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7" fillId="0" borderId="7" xfId="0" applyFont="1" applyBorder="1" applyAlignment="1">
      <alignment vertical="center"/>
    </xf>
    <xf numFmtId="164" fontId="10" fillId="0" borderId="1" xfId="0" applyFont="1" applyFill="1" applyBorder="1" applyAlignment="1" applyProtection="1">
      <alignment horizontal="left" vertical="center" wrapText="1"/>
      <protection locked="0"/>
    </xf>
    <xf numFmtId="165" fontId="10" fillId="0" borderId="5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5" fontId="10" fillId="0" borderId="1" xfId="0" applyNumberFormat="1" applyFont="1" applyBorder="1" applyAlignment="1">
      <alignment horizontal="left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" xfId="19" applyNumberFormat="1" applyFont="1" applyFill="1" applyBorder="1" applyAlignment="1" applyProtection="1">
      <alignment vertical="center"/>
      <protection/>
    </xf>
    <xf numFmtId="164" fontId="0" fillId="0" borderId="10" xfId="0" applyFont="1" applyBorder="1" applyAlignment="1">
      <alignment horizontal="center" vertical="center"/>
    </xf>
    <xf numFmtId="166" fontId="21" fillId="0" borderId="1" xfId="0" applyNumberFormat="1" applyFont="1" applyBorder="1" applyAlignment="1">
      <alignment vertical="center"/>
    </xf>
    <xf numFmtId="164" fontId="1" fillId="0" borderId="0" xfId="0" applyFont="1" applyAlignment="1">
      <alignment vertical="center"/>
    </xf>
    <xf numFmtId="164" fontId="10" fillId="0" borderId="3" xfId="0" applyFont="1" applyBorder="1" applyAlignment="1">
      <alignment vertical="center"/>
    </xf>
    <xf numFmtId="164" fontId="1" fillId="0" borderId="5" xfId="0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 wrapText="1"/>
    </xf>
    <xf numFmtId="164" fontId="10" fillId="0" borderId="14" xfId="0" applyFon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1" fillId="0" borderId="13" xfId="0" applyFont="1" applyBorder="1" applyAlignment="1">
      <alignment horizontal="center" vertical="center"/>
    </xf>
    <xf numFmtId="164" fontId="1" fillId="0" borderId="19" xfId="0" applyFont="1" applyBorder="1" applyAlignment="1">
      <alignment vertical="center" wrapText="1"/>
    </xf>
    <xf numFmtId="166" fontId="0" fillId="0" borderId="13" xfId="19" applyNumberFormat="1" applyFont="1" applyFill="1" applyBorder="1" applyAlignment="1" applyProtection="1">
      <alignment vertical="center"/>
      <protection/>
    </xf>
    <xf numFmtId="164" fontId="22" fillId="0" borderId="20" xfId="0" applyFont="1" applyBorder="1" applyAlignment="1">
      <alignment horizontal="center" vertical="center"/>
    </xf>
    <xf numFmtId="166" fontId="12" fillId="3" borderId="20" xfId="0" applyNumberFormat="1" applyFont="1" applyFill="1" applyBorder="1" applyAlignment="1">
      <alignment vertical="center"/>
    </xf>
    <xf numFmtId="164" fontId="0" fillId="0" borderId="0" xfId="0" applyFont="1" applyBorder="1" applyAlignment="1">
      <alignment horizontal="left" vertical="center" wrapText="1" indent="1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Border="1" applyAlignment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Border="1" applyAlignment="1">
      <alignment horizontal="center" vertical="center"/>
    </xf>
    <xf numFmtId="164" fontId="7" fillId="0" borderId="16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vertical="center"/>
    </xf>
    <xf numFmtId="164" fontId="9" fillId="0" borderId="8" xfId="0" applyFont="1" applyBorder="1" applyAlignment="1">
      <alignment horizontal="center" vertical="center"/>
    </xf>
    <xf numFmtId="164" fontId="9" fillId="0" borderId="17" xfId="0" applyFont="1" applyBorder="1" applyAlignment="1">
      <alignment horizontal="left" vertical="center"/>
    </xf>
    <xf numFmtId="166" fontId="9" fillId="0" borderId="1" xfId="19" applyNumberFormat="1" applyFont="1" applyFill="1" applyBorder="1" applyAlignment="1" applyProtection="1">
      <alignment vertical="center"/>
      <protection/>
    </xf>
    <xf numFmtId="164" fontId="1" fillId="0" borderId="9" xfId="0" applyFont="1" applyBorder="1" applyAlignment="1">
      <alignment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Border="1" applyAlignment="1">
      <alignment vertical="center"/>
    </xf>
    <xf numFmtId="169" fontId="0" fillId="0" borderId="0" xfId="0" applyNumberFormat="1" applyFont="1" applyAlignment="1">
      <alignment vertical="center"/>
    </xf>
    <xf numFmtId="164" fontId="1" fillId="0" borderId="10" xfId="0" applyFont="1" applyBorder="1" applyAlignment="1">
      <alignment vertical="center"/>
    </xf>
    <xf numFmtId="166" fontId="9" fillId="0" borderId="1" xfId="19" applyNumberFormat="1" applyFont="1" applyFill="1" applyBorder="1" applyAlignment="1" applyProtection="1">
      <alignment vertical="center"/>
      <protection/>
    </xf>
    <xf numFmtId="164" fontId="1" fillId="0" borderId="9" xfId="0" applyFont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64" fontId="1" fillId="0" borderId="10" xfId="0" applyFont="1" applyBorder="1" applyAlignment="1">
      <alignment horizontal="center" vertical="center"/>
    </xf>
    <xf numFmtId="164" fontId="9" fillId="0" borderId="17" xfId="0" applyFont="1" applyBorder="1" applyAlignment="1">
      <alignment horizontal="left" vertical="center" wrapText="1"/>
    </xf>
    <xf numFmtId="166" fontId="9" fillId="0" borderId="0" xfId="19" applyNumberFormat="1" applyFont="1" applyFill="1" applyBorder="1" applyAlignment="1" applyProtection="1">
      <alignment vertical="center"/>
      <protection/>
    </xf>
    <xf numFmtId="164" fontId="1" fillId="0" borderId="7" xfId="0" applyFont="1" applyBorder="1" applyAlignment="1">
      <alignment horizontal="center" vertical="center"/>
    </xf>
    <xf numFmtId="164" fontId="1" fillId="0" borderId="5" xfId="0" applyFont="1" applyBorder="1" applyAlignment="1">
      <alignment vertical="center"/>
    </xf>
    <xf numFmtId="164" fontId="9" fillId="0" borderId="7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22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1" xfId="0" applyFont="1" applyBorder="1" applyAlignment="1">
      <alignment horizontal="center" vertical="center" wrapText="1"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/>
    </xf>
    <xf numFmtId="164" fontId="25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 wrapText="1"/>
    </xf>
    <xf numFmtId="166" fontId="1" fillId="0" borderId="5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164" fontId="17" fillId="0" borderId="0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17" fillId="0" borderId="0" xfId="0" applyFont="1" applyAlignment="1">
      <alignment horizontal="left"/>
    </xf>
    <xf numFmtId="166" fontId="1" fillId="0" borderId="0" xfId="0" applyNumberFormat="1" applyFont="1" applyAlignment="1">
      <alignment/>
    </xf>
    <xf numFmtId="164" fontId="1" fillId="0" borderId="0" xfId="0" applyFont="1" applyAlignment="1">
      <alignment vertical="center"/>
    </xf>
    <xf numFmtId="164" fontId="2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28" fillId="0" borderId="0" xfId="0" applyFont="1" applyBorder="1" applyAlignment="1">
      <alignment horizontal="left" vertical="center"/>
    </xf>
    <xf numFmtId="164" fontId="28" fillId="0" borderId="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16" fillId="0" borderId="7" xfId="0" applyFont="1" applyBorder="1" applyAlignment="1">
      <alignment horizontal="center"/>
    </xf>
    <xf numFmtId="164" fontId="0" fillId="0" borderId="2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 wrapText="1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vertical="center" wrapText="1"/>
    </xf>
    <xf numFmtId="166" fontId="0" fillId="0" borderId="5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right" vertical="center"/>
    </xf>
    <xf numFmtId="166" fontId="31" fillId="0" borderId="5" xfId="0" applyNumberFormat="1" applyFont="1" applyBorder="1" applyAlignment="1">
      <alignment horizontal="center" vertical="center"/>
    </xf>
    <xf numFmtId="166" fontId="31" fillId="0" borderId="5" xfId="0" applyNumberFormat="1" applyFont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164" fontId="13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13" fillId="0" borderId="0" xfId="0" applyFont="1" applyAlignment="1">
      <alignment horizontal="left"/>
    </xf>
    <xf numFmtId="164" fontId="3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25" fillId="0" borderId="0" xfId="0" applyFont="1" applyBorder="1" applyAlignment="1">
      <alignment horizontal="right"/>
    </xf>
    <xf numFmtId="164" fontId="25" fillId="0" borderId="2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1" fillId="0" borderId="8" xfId="0" applyFont="1" applyBorder="1" applyAlignment="1">
      <alignment horizontal="center" wrapText="1"/>
    </xf>
    <xf numFmtId="164" fontId="33" fillId="0" borderId="7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left"/>
    </xf>
    <xf numFmtId="166" fontId="9" fillId="0" borderId="1" xfId="0" applyNumberFormat="1" applyFont="1" applyFill="1" applyBorder="1" applyAlignment="1">
      <alignment/>
    </xf>
    <xf numFmtId="164" fontId="9" fillId="0" borderId="7" xfId="0" applyFont="1" applyFill="1" applyBorder="1" applyAlignment="1">
      <alignment horizontal="center"/>
    </xf>
    <xf numFmtId="164" fontId="9" fillId="0" borderId="9" xfId="0" applyFont="1" applyFill="1" applyBorder="1" applyAlignment="1">
      <alignment horizontal="center"/>
    </xf>
    <xf numFmtId="164" fontId="1" fillId="0" borderId="6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6" fontId="1" fillId="0" borderId="1" xfId="0" applyNumberFormat="1" applyFont="1" applyFill="1" applyBorder="1" applyAlignment="1">
      <alignment/>
    </xf>
    <xf numFmtId="164" fontId="11" fillId="0" borderId="2" xfId="0" applyFont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64" fontId="33" fillId="0" borderId="3" xfId="0" applyFont="1" applyFill="1" applyBorder="1" applyAlignment="1">
      <alignment horizontal="center" vertical="center"/>
    </xf>
    <xf numFmtId="164" fontId="33" fillId="0" borderId="2" xfId="0" applyFont="1" applyFill="1" applyBorder="1" applyAlignment="1">
      <alignment horizontal="center" vertical="center"/>
    </xf>
    <xf numFmtId="164" fontId="33" fillId="0" borderId="6" xfId="0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vertical="center"/>
    </xf>
    <xf numFmtId="164" fontId="2" fillId="0" borderId="3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4" fontId="11" fillId="0" borderId="2" xfId="0" applyFont="1" applyBorder="1" applyAlignment="1">
      <alignment horizontal="center" vertical="top"/>
    </xf>
    <xf numFmtId="164" fontId="11" fillId="0" borderId="1" xfId="0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right" wrapText="1"/>
    </xf>
    <xf numFmtId="164" fontId="11" fillId="0" borderId="7" xfId="0" applyFont="1" applyBorder="1" applyAlignment="1">
      <alignment horizontal="center" vertical="top"/>
    </xf>
    <xf numFmtId="164" fontId="9" fillId="0" borderId="2" xfId="0" applyFont="1" applyBorder="1" applyAlignment="1">
      <alignment horizontal="center" vertical="center"/>
    </xf>
    <xf numFmtId="164" fontId="9" fillId="0" borderId="1" xfId="0" applyFont="1" applyBorder="1" applyAlignment="1">
      <alignment horizontal="left"/>
    </xf>
    <xf numFmtId="166" fontId="9" fillId="0" borderId="1" xfId="0" applyNumberFormat="1" applyFont="1" applyBorder="1" applyAlignment="1">
      <alignment horizontal="right"/>
    </xf>
    <xf numFmtId="164" fontId="9" fillId="0" borderId="7" xfId="0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/>
    </xf>
    <xf numFmtId="164" fontId="11" fillId="0" borderId="5" xfId="0" applyFont="1" applyBorder="1" applyAlignment="1">
      <alignment horizontal="center" vertical="top"/>
    </xf>
    <xf numFmtId="164" fontId="9" fillId="0" borderId="5" xfId="0" applyFont="1" applyBorder="1" applyAlignment="1">
      <alignment horizontal="center" vertical="top"/>
    </xf>
    <xf numFmtId="164" fontId="11" fillId="0" borderId="1" xfId="0" applyFont="1" applyBorder="1" applyAlignment="1">
      <alignment horizontal="center"/>
    </xf>
    <xf numFmtId="164" fontId="11" fillId="0" borderId="7" xfId="0" applyFont="1" applyBorder="1" applyAlignment="1">
      <alignment horizontal="center"/>
    </xf>
    <xf numFmtId="164" fontId="9" fillId="0" borderId="2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4" fontId="33" fillId="0" borderId="7" xfId="0" applyFont="1" applyFill="1" applyBorder="1" applyAlignment="1">
      <alignment horizontal="center" vertical="center"/>
    </xf>
    <xf numFmtId="166" fontId="33" fillId="0" borderId="1" xfId="0" applyNumberFormat="1" applyFont="1" applyFill="1" applyBorder="1" applyAlignment="1">
      <alignment vertical="center"/>
    </xf>
    <xf numFmtId="164" fontId="1" fillId="0" borderId="1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9" fillId="0" borderId="6" xfId="0" applyFont="1" applyFill="1" applyBorder="1" applyAlignment="1">
      <alignment horizontal="left" wrapText="1"/>
    </xf>
    <xf numFmtId="164" fontId="9" fillId="0" borderId="6" xfId="0" applyFont="1" applyFill="1" applyBorder="1" applyAlignment="1">
      <alignment horizontal="left" vertical="center"/>
    </xf>
    <xf numFmtId="164" fontId="12" fillId="0" borderId="1" xfId="0" applyFont="1" applyBorder="1" applyAlignment="1">
      <alignment horizontal="center"/>
    </xf>
    <xf numFmtId="166" fontId="12" fillId="0" borderId="6" xfId="0" applyNumberFormat="1" applyFont="1" applyBorder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17" fillId="0" borderId="0" xfId="0" applyNumberFormat="1" applyFont="1" applyBorder="1" applyAlignment="1">
      <alignment/>
    </xf>
    <xf numFmtId="168" fontId="17" fillId="0" borderId="1" xfId="0" applyNumberFormat="1" applyFont="1" applyBorder="1" applyAlignment="1">
      <alignment/>
    </xf>
    <xf numFmtId="168" fontId="17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8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85" zoomScaleNormal="85" zoomScaleSheetLayoutView="55" workbookViewId="0" topLeftCell="A70">
      <selection activeCell="D89" sqref="D89"/>
    </sheetView>
  </sheetViews>
  <sheetFormatPr defaultColWidth="12.00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73.00390625" style="1" customWidth="1"/>
    <col min="5" max="5" width="13.625" style="1" customWidth="1"/>
    <col min="6" max="7" width="11.625" style="1" customWidth="1"/>
    <col min="8" max="8" width="13.625" style="1" customWidth="1"/>
    <col min="9" max="243" width="11.625" style="1" customWidth="1"/>
    <col min="244" max="248" width="11.625" style="2" customWidth="1"/>
    <col min="249" max="16384" width="11.625" style="0" customWidth="1"/>
  </cols>
  <sheetData>
    <row r="1" spans="5:8" ht="12.75">
      <c r="E1" s="3" t="s">
        <v>0</v>
      </c>
      <c r="F1" s="3"/>
      <c r="G1" s="3"/>
      <c r="H1" s="3"/>
    </row>
    <row r="2" spans="5:8" ht="12.75">
      <c r="E2" s="3" t="s">
        <v>1</v>
      </c>
      <c r="F2" s="3"/>
      <c r="G2" s="3"/>
      <c r="H2" s="3"/>
    </row>
    <row r="3" spans="5:8" ht="12.75">
      <c r="E3" s="3" t="s">
        <v>2</v>
      </c>
      <c r="F3" s="3"/>
      <c r="G3" s="3"/>
      <c r="H3" s="3"/>
    </row>
    <row r="5" spans="1:8" ht="18.75">
      <c r="A5" s="4" t="s">
        <v>3</v>
      </c>
      <c r="B5" s="4"/>
      <c r="C5" s="4"/>
      <c r="D5" s="4"/>
      <c r="E5" s="4"/>
      <c r="F5" s="4"/>
      <c r="G5" s="4"/>
      <c r="H5" s="4"/>
    </row>
    <row r="6" spans="1:4" ht="17.25">
      <c r="A6" s="5"/>
      <c r="B6" s="5"/>
      <c r="C6" s="5"/>
      <c r="D6" s="5"/>
    </row>
    <row r="7" spans="1:8" ht="21.75" customHeight="1">
      <c r="A7" s="6" t="s">
        <v>4</v>
      </c>
      <c r="B7" s="6"/>
      <c r="C7" s="6"/>
      <c r="D7" s="6" t="s">
        <v>5</v>
      </c>
      <c r="E7" s="7" t="s">
        <v>6</v>
      </c>
      <c r="F7" s="7" t="s">
        <v>7</v>
      </c>
      <c r="G7" s="7" t="s">
        <v>8</v>
      </c>
      <c r="H7" s="7" t="s">
        <v>9</v>
      </c>
    </row>
    <row r="8" spans="1:8" ht="12.75">
      <c r="A8" s="6" t="s">
        <v>10</v>
      </c>
      <c r="B8" s="6" t="s">
        <v>11</v>
      </c>
      <c r="C8" s="6" t="s">
        <v>12</v>
      </c>
      <c r="D8" s="6"/>
      <c r="E8" s="7"/>
      <c r="F8" s="7"/>
      <c r="G8" s="7"/>
      <c r="H8" s="7"/>
    </row>
    <row r="9" spans="1:8" ht="12.75">
      <c r="A9" s="8">
        <v>1</v>
      </c>
      <c r="B9" s="9">
        <v>2</v>
      </c>
      <c r="C9" s="9">
        <v>3</v>
      </c>
      <c r="D9" s="9">
        <v>4</v>
      </c>
      <c r="E9" s="9">
        <v>6</v>
      </c>
      <c r="F9" s="9"/>
      <c r="G9" s="9"/>
      <c r="H9" s="9"/>
    </row>
    <row r="10" spans="1:9" ht="15">
      <c r="A10" s="10" t="s">
        <v>13</v>
      </c>
      <c r="B10" s="11" t="s">
        <v>14</v>
      </c>
      <c r="C10" s="11"/>
      <c r="D10" s="11"/>
      <c r="E10" s="12">
        <f>SUM(E11)</f>
        <v>1000</v>
      </c>
      <c r="F10" s="12">
        <f>SUM(F11)</f>
        <v>0</v>
      </c>
      <c r="G10" s="12">
        <f>SUM(G11)</f>
        <v>0</v>
      </c>
      <c r="H10" s="12">
        <f>SUM(H11)</f>
        <v>1000</v>
      </c>
      <c r="I10" s="13"/>
    </row>
    <row r="11" spans="1:8" ht="13.5">
      <c r="A11" s="14"/>
      <c r="B11" s="15" t="s">
        <v>15</v>
      </c>
      <c r="C11" s="16" t="s">
        <v>16</v>
      </c>
      <c r="D11" s="16"/>
      <c r="E11" s="17">
        <f>SUM(E12)</f>
        <v>1000</v>
      </c>
      <c r="F11" s="17">
        <f>SUM(F12)</f>
        <v>0</v>
      </c>
      <c r="G11" s="17">
        <f>SUM(G12)</f>
        <v>0</v>
      </c>
      <c r="H11" s="17">
        <f>SUM(H12)</f>
        <v>1000</v>
      </c>
    </row>
    <row r="12" spans="1:8" ht="24.75">
      <c r="A12" s="18"/>
      <c r="B12" s="19"/>
      <c r="C12" s="20" t="s">
        <v>17</v>
      </c>
      <c r="D12" s="21" t="s">
        <v>18</v>
      </c>
      <c r="E12" s="22">
        <v>1000</v>
      </c>
      <c r="F12" s="22"/>
      <c r="G12" s="22"/>
      <c r="H12" s="22">
        <f>E12+F12-G12</f>
        <v>1000</v>
      </c>
    </row>
    <row r="13" spans="1:8" ht="15">
      <c r="A13" s="10" t="s">
        <v>19</v>
      </c>
      <c r="B13" s="11" t="s">
        <v>20</v>
      </c>
      <c r="C13" s="11"/>
      <c r="D13" s="11"/>
      <c r="E13" s="12">
        <f>SUM(E14)</f>
        <v>248000</v>
      </c>
      <c r="F13" s="12">
        <f>SUM(F14)</f>
        <v>0</v>
      </c>
      <c r="G13" s="12">
        <f>SUM(G14)</f>
        <v>0</v>
      </c>
      <c r="H13" s="12">
        <f>SUM(H14)</f>
        <v>248000</v>
      </c>
    </row>
    <row r="14" spans="1:8" ht="13.5">
      <c r="A14" s="23"/>
      <c r="B14" s="15" t="s">
        <v>21</v>
      </c>
      <c r="C14" s="24" t="s">
        <v>22</v>
      </c>
      <c r="D14" s="24"/>
      <c r="E14" s="17">
        <f>SUM(E15:E17)</f>
        <v>248000</v>
      </c>
      <c r="F14" s="17">
        <f>SUM(F15:F17)</f>
        <v>0</v>
      </c>
      <c r="G14" s="17">
        <f>SUM(G15:G17)</f>
        <v>0</v>
      </c>
      <c r="H14" s="17">
        <f>SUM(H15:H17)</f>
        <v>248000</v>
      </c>
    </row>
    <row r="15" spans="1:8" ht="13.5">
      <c r="A15" s="23"/>
      <c r="B15" s="25"/>
      <c r="C15" s="20" t="s">
        <v>23</v>
      </c>
      <c r="D15" s="21" t="s">
        <v>24</v>
      </c>
      <c r="E15" s="22">
        <v>18000</v>
      </c>
      <c r="F15" s="22"/>
      <c r="G15" s="22"/>
      <c r="H15" s="22">
        <f>E15+F15-G15</f>
        <v>18000</v>
      </c>
    </row>
    <row r="16" spans="1:8" ht="24.75">
      <c r="A16" s="26"/>
      <c r="B16" s="27"/>
      <c r="C16" s="20" t="s">
        <v>17</v>
      </c>
      <c r="D16" s="28" t="s">
        <v>25</v>
      </c>
      <c r="E16" s="22">
        <v>30000</v>
      </c>
      <c r="F16" s="22"/>
      <c r="G16" s="22"/>
      <c r="H16" s="22">
        <f>E16+F16-G16</f>
        <v>30000</v>
      </c>
    </row>
    <row r="17" spans="1:8" ht="12.75">
      <c r="A17" s="26"/>
      <c r="B17" s="27"/>
      <c r="C17" s="20" t="s">
        <v>26</v>
      </c>
      <c r="D17" s="28" t="s">
        <v>27</v>
      </c>
      <c r="E17" s="22">
        <v>200000</v>
      </c>
      <c r="F17" s="22"/>
      <c r="G17" s="22"/>
      <c r="H17" s="22">
        <f>E17+F17-G17</f>
        <v>200000</v>
      </c>
    </row>
    <row r="18" spans="1:8" ht="15">
      <c r="A18" s="10" t="s">
        <v>28</v>
      </c>
      <c r="B18" s="11" t="s">
        <v>29</v>
      </c>
      <c r="C18" s="11"/>
      <c r="D18" s="11"/>
      <c r="E18" s="12">
        <f>SUM(E19)</f>
        <v>29020</v>
      </c>
      <c r="F18" s="12">
        <f>SUM(F19)</f>
        <v>0</v>
      </c>
      <c r="G18" s="12">
        <f>SUM(G19)</f>
        <v>0</v>
      </c>
      <c r="H18" s="12">
        <f>SUM(H19)</f>
        <v>29020</v>
      </c>
    </row>
    <row r="19" spans="1:8" ht="13.5">
      <c r="A19" s="29"/>
      <c r="B19" s="15" t="s">
        <v>30</v>
      </c>
      <c r="C19" s="16" t="s">
        <v>31</v>
      </c>
      <c r="D19" s="16"/>
      <c r="E19" s="17">
        <f>SUM(E20:E20)</f>
        <v>29020</v>
      </c>
      <c r="F19" s="17">
        <f>SUM(F20:F20)</f>
        <v>0</v>
      </c>
      <c r="G19" s="17">
        <f>SUM(G20:G20)</f>
        <v>0</v>
      </c>
      <c r="H19" s="17">
        <f>SUM(H20:H20)</f>
        <v>29020</v>
      </c>
    </row>
    <row r="20" spans="1:8" ht="24.75">
      <c r="A20" s="30"/>
      <c r="B20" s="27"/>
      <c r="C20" s="20" t="s">
        <v>32</v>
      </c>
      <c r="D20" s="21" t="s">
        <v>33</v>
      </c>
      <c r="E20" s="22">
        <v>29020</v>
      </c>
      <c r="F20" s="22"/>
      <c r="G20" s="22"/>
      <c r="H20" s="22">
        <f>E20+F20-G20</f>
        <v>29020</v>
      </c>
    </row>
    <row r="21" spans="1:8" ht="29.25">
      <c r="A21" s="10" t="s">
        <v>34</v>
      </c>
      <c r="B21" s="31" t="s">
        <v>35</v>
      </c>
      <c r="C21" s="31"/>
      <c r="D21" s="31"/>
      <c r="E21" s="12">
        <f>SUM(E22)</f>
        <v>800</v>
      </c>
      <c r="F21" s="12">
        <f>SUM(F22)</f>
        <v>0</v>
      </c>
      <c r="G21" s="12">
        <f>SUM(G22)</f>
        <v>0</v>
      </c>
      <c r="H21" s="12">
        <f>SUM(H22)</f>
        <v>800</v>
      </c>
    </row>
    <row r="22" spans="1:8" ht="15">
      <c r="A22" s="32"/>
      <c r="B22" s="15" t="s">
        <v>36</v>
      </c>
      <c r="C22" s="24" t="s">
        <v>37</v>
      </c>
      <c r="D22" s="24"/>
      <c r="E22" s="17">
        <f>SUM(E23)</f>
        <v>800</v>
      </c>
      <c r="F22" s="17">
        <f>SUM(F23)</f>
        <v>0</v>
      </c>
      <c r="G22" s="17">
        <f>SUM(G23)</f>
        <v>0</v>
      </c>
      <c r="H22" s="17">
        <f>SUM(H23)</f>
        <v>800</v>
      </c>
    </row>
    <row r="23" spans="1:8" ht="24.75">
      <c r="A23" s="32"/>
      <c r="B23" s="19"/>
      <c r="C23" s="20" t="s">
        <v>32</v>
      </c>
      <c r="D23" s="21" t="s">
        <v>33</v>
      </c>
      <c r="E23" s="22">
        <v>800</v>
      </c>
      <c r="F23" s="22"/>
      <c r="G23" s="22"/>
      <c r="H23" s="22">
        <f>E23+F23-G23</f>
        <v>800</v>
      </c>
    </row>
    <row r="24" spans="1:8" ht="15">
      <c r="A24" s="33">
        <v>754</v>
      </c>
      <c r="B24" s="31" t="s">
        <v>38</v>
      </c>
      <c r="C24" s="31"/>
      <c r="D24" s="31"/>
      <c r="E24" s="12">
        <f>SUM(E25)</f>
        <v>300</v>
      </c>
      <c r="F24" s="12">
        <f>SUM(F25)</f>
        <v>0</v>
      </c>
      <c r="G24" s="12">
        <f>SUM(G25)</f>
        <v>0</v>
      </c>
      <c r="H24" s="12">
        <f>SUM(H25)</f>
        <v>300</v>
      </c>
    </row>
    <row r="25" spans="1:8" ht="15">
      <c r="A25" s="34"/>
      <c r="B25" s="35">
        <v>75414</v>
      </c>
      <c r="C25" s="36" t="s">
        <v>39</v>
      </c>
      <c r="D25" s="36"/>
      <c r="E25" s="37">
        <f>SUM(E26:E26)</f>
        <v>300</v>
      </c>
      <c r="F25" s="37">
        <f>SUM(F26:F26)</f>
        <v>0</v>
      </c>
      <c r="G25" s="37">
        <f>SUM(G26:G26)</f>
        <v>0</v>
      </c>
      <c r="H25" s="37">
        <f>SUM(H26:H26)</f>
        <v>300</v>
      </c>
    </row>
    <row r="26" spans="1:8" ht="24.75">
      <c r="A26" s="38"/>
      <c r="B26" s="39"/>
      <c r="C26" s="20" t="s">
        <v>32</v>
      </c>
      <c r="D26" s="21" t="s">
        <v>33</v>
      </c>
      <c r="E26" s="22">
        <v>300</v>
      </c>
      <c r="F26" s="22"/>
      <c r="G26" s="22"/>
      <c r="H26" s="22">
        <f>E26+F26-G26</f>
        <v>300</v>
      </c>
    </row>
    <row r="27" spans="1:8" ht="43.5">
      <c r="A27" s="10" t="s">
        <v>40</v>
      </c>
      <c r="B27" s="40" t="s">
        <v>41</v>
      </c>
      <c r="C27" s="40"/>
      <c r="D27" s="40"/>
      <c r="E27" s="12">
        <f>SUM(E28,E30,E51,E53,E38)</f>
        <v>2046976</v>
      </c>
      <c r="F27" s="12">
        <f>SUM(F28,F30,F51,F53,F38)</f>
        <v>0</v>
      </c>
      <c r="G27" s="12">
        <f>SUM(G28,G30,G51,G53,G38)</f>
        <v>0</v>
      </c>
      <c r="H27" s="12">
        <f>SUM(H28,H30,H51,H53,H38)</f>
        <v>2046976</v>
      </c>
    </row>
    <row r="28" spans="1:8" ht="15">
      <c r="A28" s="32"/>
      <c r="B28" s="41">
        <v>75601</v>
      </c>
      <c r="C28" s="24" t="s">
        <v>42</v>
      </c>
      <c r="D28" s="24"/>
      <c r="E28" s="17">
        <f>SUM(E29:E29)</f>
        <v>2000</v>
      </c>
      <c r="F28" s="17">
        <f>SUM(F29:F29)</f>
        <v>0</v>
      </c>
      <c r="G28" s="17">
        <f>SUM(G29:G29)</f>
        <v>0</v>
      </c>
      <c r="H28" s="17">
        <f>SUM(H29:H29)</f>
        <v>2000</v>
      </c>
    </row>
    <row r="29" spans="1:8" ht="24.75">
      <c r="A29" s="32"/>
      <c r="B29" s="42"/>
      <c r="C29" s="43" t="s">
        <v>43</v>
      </c>
      <c r="D29" s="21" t="s">
        <v>44</v>
      </c>
      <c r="E29" s="22">
        <v>2000</v>
      </c>
      <c r="F29" s="22"/>
      <c r="G29" s="22"/>
      <c r="H29" s="22">
        <f>E29+F29-G29</f>
        <v>2000</v>
      </c>
    </row>
    <row r="30" spans="1:8" ht="36.75">
      <c r="A30" s="30"/>
      <c r="B30" s="44" t="s">
        <v>45</v>
      </c>
      <c r="C30" s="24" t="s">
        <v>46</v>
      </c>
      <c r="D30" s="24"/>
      <c r="E30" s="17">
        <f>SUM(E31:E37)</f>
        <v>744000</v>
      </c>
      <c r="F30" s="17">
        <f>SUM(F31:F37)</f>
        <v>0</v>
      </c>
      <c r="G30" s="17">
        <f>SUM(G31:G37)</f>
        <v>0</v>
      </c>
      <c r="H30" s="17">
        <f>SUM(H31:H37)</f>
        <v>744000</v>
      </c>
    </row>
    <row r="31" spans="1:8" ht="12.75">
      <c r="A31" s="30"/>
      <c r="B31" s="45"/>
      <c r="C31" s="20" t="s">
        <v>47</v>
      </c>
      <c r="D31" s="46" t="s">
        <v>48</v>
      </c>
      <c r="E31" s="22">
        <v>550000</v>
      </c>
      <c r="F31" s="22"/>
      <c r="G31" s="22"/>
      <c r="H31" s="22">
        <f>E31+F31-G31</f>
        <v>550000</v>
      </c>
    </row>
    <row r="32" spans="1:8" ht="12.75">
      <c r="A32" s="30"/>
      <c r="B32" s="45"/>
      <c r="C32" s="20" t="s">
        <v>49</v>
      </c>
      <c r="D32" s="46" t="s">
        <v>50</v>
      </c>
      <c r="E32" s="22">
        <v>10000</v>
      </c>
      <c r="F32" s="22"/>
      <c r="G32" s="22"/>
      <c r="H32" s="22">
        <f>E32+F32-G32</f>
        <v>10000</v>
      </c>
    </row>
    <row r="33" spans="1:8" ht="12.75">
      <c r="A33" s="30"/>
      <c r="B33" s="45"/>
      <c r="C33" s="20" t="s">
        <v>51</v>
      </c>
      <c r="D33" s="46" t="s">
        <v>52</v>
      </c>
      <c r="E33" s="22">
        <v>180000</v>
      </c>
      <c r="F33" s="22"/>
      <c r="G33" s="22"/>
      <c r="H33" s="22">
        <f>E33+F33-G33</f>
        <v>180000</v>
      </c>
    </row>
    <row r="34" spans="1:8" ht="12.75">
      <c r="A34" s="30"/>
      <c r="B34" s="45"/>
      <c r="C34" s="20" t="s">
        <v>53</v>
      </c>
      <c r="D34" s="46" t="s">
        <v>54</v>
      </c>
      <c r="E34" s="22">
        <v>2500</v>
      </c>
      <c r="F34" s="22"/>
      <c r="G34" s="22"/>
      <c r="H34" s="22">
        <f>E34+F34-G34</f>
        <v>2500</v>
      </c>
    </row>
    <row r="35" spans="1:8" ht="12.75">
      <c r="A35" s="30"/>
      <c r="B35" s="45"/>
      <c r="C35" s="20" t="s">
        <v>55</v>
      </c>
      <c r="D35" s="28" t="s">
        <v>56</v>
      </c>
      <c r="E35" s="22">
        <v>1500</v>
      </c>
      <c r="F35" s="22"/>
      <c r="G35" s="22"/>
      <c r="H35" s="22">
        <f>E35+F35-G35</f>
        <v>1500</v>
      </c>
    </row>
    <row r="36" spans="1:8" ht="12.75">
      <c r="A36" s="30"/>
      <c r="B36" s="45"/>
      <c r="C36" s="20" t="s">
        <v>57</v>
      </c>
      <c r="D36" s="47" t="s">
        <v>58</v>
      </c>
      <c r="E36" s="22"/>
      <c r="F36" s="22"/>
      <c r="G36" s="22"/>
      <c r="H36" s="22">
        <f>E36+F36-G36</f>
        <v>0</v>
      </c>
    </row>
    <row r="37" spans="1:8" ht="12.75">
      <c r="A37" s="48"/>
      <c r="B37" s="49"/>
      <c r="C37" s="20" t="s">
        <v>59</v>
      </c>
      <c r="D37" s="28" t="s">
        <v>60</v>
      </c>
      <c r="E37" s="22"/>
      <c r="F37" s="22"/>
      <c r="G37" s="22"/>
      <c r="H37" s="22">
        <f>E37+F37-G37</f>
        <v>0</v>
      </c>
    </row>
    <row r="38" spans="1:8" ht="36.75">
      <c r="A38" s="50"/>
      <c r="B38" s="44" t="s">
        <v>61</v>
      </c>
      <c r="C38" s="24" t="s">
        <v>62</v>
      </c>
      <c r="D38" s="24"/>
      <c r="E38" s="17">
        <f>SUM(E39:E50)</f>
        <v>673500</v>
      </c>
      <c r="F38" s="17">
        <f>SUM(F39:F50)</f>
        <v>0</v>
      </c>
      <c r="G38" s="17">
        <f>SUM(G39:G50)</f>
        <v>0</v>
      </c>
      <c r="H38" s="17">
        <f>SUM(H39:H50)</f>
        <v>673500</v>
      </c>
    </row>
    <row r="39" spans="1:8" ht="12.75">
      <c r="A39" s="30"/>
      <c r="B39" s="45"/>
      <c r="C39" s="20" t="s">
        <v>47</v>
      </c>
      <c r="D39" s="46" t="s">
        <v>48</v>
      </c>
      <c r="E39" s="22">
        <v>390000</v>
      </c>
      <c r="F39" s="22"/>
      <c r="G39" s="22"/>
      <c r="H39" s="22">
        <f>E39+F39-G39</f>
        <v>390000</v>
      </c>
    </row>
    <row r="40" spans="1:8" ht="12.75">
      <c r="A40" s="30"/>
      <c r="B40" s="45"/>
      <c r="C40" s="20" t="s">
        <v>49</v>
      </c>
      <c r="D40" s="46" t="s">
        <v>50</v>
      </c>
      <c r="E40" s="22">
        <v>220000</v>
      </c>
      <c r="F40" s="22"/>
      <c r="G40" s="22"/>
      <c r="H40" s="22">
        <f>E40+F40-G40</f>
        <v>220000</v>
      </c>
    </row>
    <row r="41" spans="1:8" ht="12.75">
      <c r="A41" s="30"/>
      <c r="B41" s="45"/>
      <c r="C41" s="20" t="s">
        <v>51</v>
      </c>
      <c r="D41" s="46" t="s">
        <v>52</v>
      </c>
      <c r="E41" s="22">
        <v>3000</v>
      </c>
      <c r="F41" s="22"/>
      <c r="G41" s="22"/>
      <c r="H41" s="22">
        <f>E41+F41-G41</f>
        <v>3000</v>
      </c>
    </row>
    <row r="42" spans="1:8" ht="12.75">
      <c r="A42" s="30"/>
      <c r="B42" s="45"/>
      <c r="C42" s="20" t="s">
        <v>53</v>
      </c>
      <c r="D42" s="46" t="s">
        <v>54</v>
      </c>
      <c r="E42" s="22">
        <v>8000</v>
      </c>
      <c r="F42" s="22"/>
      <c r="G42" s="22"/>
      <c r="H42" s="22">
        <f>E42+F42-G42</f>
        <v>8000</v>
      </c>
    </row>
    <row r="43" spans="1:8" ht="12.75">
      <c r="A43" s="30"/>
      <c r="B43" s="45"/>
      <c r="C43" s="20" t="s">
        <v>63</v>
      </c>
      <c r="D43" s="28" t="s">
        <v>64</v>
      </c>
      <c r="E43" s="22">
        <v>2500</v>
      </c>
      <c r="F43" s="22"/>
      <c r="G43" s="22"/>
      <c r="H43" s="22">
        <f>E43+F43-G43</f>
        <v>2500</v>
      </c>
    </row>
    <row r="44" spans="1:8" ht="12.75">
      <c r="A44" s="30"/>
      <c r="B44" s="45"/>
      <c r="C44" s="20" t="s">
        <v>65</v>
      </c>
      <c r="D44" s="28" t="s">
        <v>66</v>
      </c>
      <c r="E44" s="22">
        <v>500</v>
      </c>
      <c r="F44" s="22"/>
      <c r="G44" s="22"/>
      <c r="H44" s="22">
        <f>E44+F44-G44</f>
        <v>500</v>
      </c>
    </row>
    <row r="45" spans="1:8" ht="12.75">
      <c r="A45" s="30"/>
      <c r="B45" s="45"/>
      <c r="C45" s="20" t="s">
        <v>67</v>
      </c>
      <c r="D45" s="28" t="s">
        <v>68</v>
      </c>
      <c r="E45" s="22">
        <v>500</v>
      </c>
      <c r="F45" s="22"/>
      <c r="G45" s="22"/>
      <c r="H45" s="22">
        <f>E45+F45-G45</f>
        <v>500</v>
      </c>
    </row>
    <row r="46" spans="1:8" ht="12.75">
      <c r="A46" s="30"/>
      <c r="B46" s="45"/>
      <c r="C46" s="20" t="s">
        <v>55</v>
      </c>
      <c r="D46" s="28" t="s">
        <v>56</v>
      </c>
      <c r="E46" s="22">
        <v>13500</v>
      </c>
      <c r="F46" s="22"/>
      <c r="G46" s="22"/>
      <c r="H46" s="22">
        <f>E46+F46-G46</f>
        <v>13500</v>
      </c>
    </row>
    <row r="47" spans="1:8" ht="12.75">
      <c r="A47" s="30"/>
      <c r="B47" s="45"/>
      <c r="C47" s="20" t="s">
        <v>69</v>
      </c>
      <c r="D47" s="28" t="s">
        <v>70</v>
      </c>
      <c r="E47" s="22">
        <v>500</v>
      </c>
      <c r="F47" s="22"/>
      <c r="G47" s="22"/>
      <c r="H47" s="22">
        <f>E47+F47-G47</f>
        <v>500</v>
      </c>
    </row>
    <row r="48" spans="1:8" ht="12.75">
      <c r="A48" s="30"/>
      <c r="B48" s="45"/>
      <c r="C48" s="20" t="s">
        <v>57</v>
      </c>
      <c r="D48" s="47" t="s">
        <v>58</v>
      </c>
      <c r="E48" s="22">
        <v>30000</v>
      </c>
      <c r="F48" s="22"/>
      <c r="G48" s="22"/>
      <c r="H48" s="22">
        <f>E48+F48-G48</f>
        <v>30000</v>
      </c>
    </row>
    <row r="49" spans="1:8" ht="12.75">
      <c r="A49" s="30"/>
      <c r="B49" s="45"/>
      <c r="C49" s="20" t="s">
        <v>71</v>
      </c>
      <c r="D49" s="47" t="s">
        <v>72</v>
      </c>
      <c r="E49" s="22">
        <v>5000</v>
      </c>
      <c r="F49" s="22"/>
      <c r="G49" s="22"/>
      <c r="H49" s="22">
        <f>E49+F49-G49</f>
        <v>5000</v>
      </c>
    </row>
    <row r="50" spans="1:8" ht="12.75">
      <c r="A50" s="30"/>
      <c r="B50" s="49"/>
      <c r="C50" s="20" t="s">
        <v>59</v>
      </c>
      <c r="D50" s="28" t="s">
        <v>60</v>
      </c>
      <c r="E50" s="22"/>
      <c r="F50" s="22"/>
      <c r="G50" s="22"/>
      <c r="H50" s="22">
        <f>E50+F50-G50</f>
        <v>0</v>
      </c>
    </row>
    <row r="51" spans="1:8" ht="13.5">
      <c r="A51" s="29"/>
      <c r="B51" s="51" t="s">
        <v>73</v>
      </c>
      <c r="C51" s="52" t="s">
        <v>74</v>
      </c>
      <c r="D51" s="52"/>
      <c r="E51" s="17">
        <f>SUM(E52:E52)</f>
        <v>10000</v>
      </c>
      <c r="F51" s="17">
        <f>SUM(F52:F52)</f>
        <v>0</v>
      </c>
      <c r="G51" s="17">
        <f>SUM(G52:G52)</f>
        <v>0</v>
      </c>
      <c r="H51" s="17">
        <f>SUM(H52:H52)</f>
        <v>10000</v>
      </c>
    </row>
    <row r="52" spans="1:8" ht="12.75">
      <c r="A52" s="30"/>
      <c r="B52" s="45"/>
      <c r="C52" s="20" t="s">
        <v>75</v>
      </c>
      <c r="D52" s="53" t="s">
        <v>74</v>
      </c>
      <c r="E52" s="22">
        <v>10000</v>
      </c>
      <c r="F52" s="22"/>
      <c r="G52" s="22"/>
      <c r="H52" s="22">
        <f>E52+F52-G52</f>
        <v>10000</v>
      </c>
    </row>
    <row r="53" spans="1:8" ht="13.5">
      <c r="A53" s="29"/>
      <c r="B53" s="44" t="s">
        <v>76</v>
      </c>
      <c r="C53" s="54" t="s">
        <v>77</v>
      </c>
      <c r="D53" s="54"/>
      <c r="E53" s="17">
        <f>SUM(E54:E55)</f>
        <v>617476</v>
      </c>
      <c r="F53" s="17">
        <f>SUM(F54:F55)</f>
        <v>0</v>
      </c>
      <c r="G53" s="17">
        <f>SUM(G54:G55)</f>
        <v>0</v>
      </c>
      <c r="H53" s="17">
        <f>SUM(H54:H55)</f>
        <v>617476</v>
      </c>
    </row>
    <row r="54" spans="1:10" ht="12.75">
      <c r="A54" s="30"/>
      <c r="B54" s="45"/>
      <c r="C54" s="20" t="s">
        <v>78</v>
      </c>
      <c r="D54" s="53" t="s">
        <v>79</v>
      </c>
      <c r="E54" s="22">
        <f>600000+476+15000</f>
        <v>615476</v>
      </c>
      <c r="F54" s="22"/>
      <c r="G54" s="22"/>
      <c r="H54" s="22">
        <f>E54+F54-G54</f>
        <v>615476</v>
      </c>
      <c r="I54" s="13"/>
      <c r="J54" s="13"/>
    </row>
    <row r="55" spans="1:10" ht="12.75">
      <c r="A55" s="48"/>
      <c r="B55" s="49"/>
      <c r="C55" s="20" t="s">
        <v>80</v>
      </c>
      <c r="D55" s="53" t="s">
        <v>81</v>
      </c>
      <c r="E55" s="22">
        <v>2000</v>
      </c>
      <c r="F55" s="22"/>
      <c r="G55" s="22"/>
      <c r="H55" s="22">
        <f>E55+F55-G55</f>
        <v>2000</v>
      </c>
      <c r="I55" s="13"/>
      <c r="J55" s="13"/>
    </row>
    <row r="56" spans="1:10" ht="15">
      <c r="A56" s="10" t="s">
        <v>82</v>
      </c>
      <c r="B56" s="55" t="s">
        <v>83</v>
      </c>
      <c r="C56" s="55"/>
      <c r="D56" s="55"/>
      <c r="E56" s="12">
        <f>SUM(E57,E63,E59,E61)</f>
        <v>2305049</v>
      </c>
      <c r="F56" s="12">
        <f>SUM(F57,F63,F59,F61)</f>
        <v>134951</v>
      </c>
      <c r="G56" s="12">
        <f>SUM(G57,G63,G59,G61)</f>
        <v>0</v>
      </c>
      <c r="H56" s="12">
        <f>SUM(H57,H63,H59,H61)</f>
        <v>2440000</v>
      </c>
      <c r="I56" s="13"/>
      <c r="J56" s="13"/>
    </row>
    <row r="57" spans="1:10" ht="12.75">
      <c r="A57" s="56"/>
      <c r="B57" s="15" t="s">
        <v>84</v>
      </c>
      <c r="C57" s="16" t="s">
        <v>85</v>
      </c>
      <c r="D57" s="16"/>
      <c r="E57" s="17">
        <f>SUM(E58)</f>
        <v>1671996</v>
      </c>
      <c r="F57" s="17">
        <f>SUM(F58)</f>
        <v>133465</v>
      </c>
      <c r="G57" s="17">
        <f>SUM(G58)</f>
        <v>0</v>
      </c>
      <c r="H57" s="17">
        <f>SUM(H58)</f>
        <v>1805461</v>
      </c>
      <c r="I57" s="13"/>
      <c r="J57" s="13"/>
    </row>
    <row r="58" spans="1:10" ht="12.75">
      <c r="A58" s="57"/>
      <c r="B58" s="27"/>
      <c r="C58" s="20" t="s">
        <v>86</v>
      </c>
      <c r="D58" s="53" t="s">
        <v>87</v>
      </c>
      <c r="E58" s="22">
        <v>1671996</v>
      </c>
      <c r="F58" s="22">
        <f>1805461-1671996</f>
        <v>133465</v>
      </c>
      <c r="G58" s="22"/>
      <c r="H58" s="22">
        <f>E58+F58-G58</f>
        <v>1805461</v>
      </c>
      <c r="I58" s="13"/>
      <c r="J58" s="13"/>
    </row>
    <row r="59" spans="1:10" ht="12.75">
      <c r="A59" s="57"/>
      <c r="B59" s="15" t="s">
        <v>88</v>
      </c>
      <c r="C59" s="16" t="s">
        <v>89</v>
      </c>
      <c r="D59" s="16"/>
      <c r="E59" s="17">
        <f>SUM(E60)</f>
        <v>586969</v>
      </c>
      <c r="F59" s="17">
        <f>SUM(F60)</f>
        <v>0</v>
      </c>
      <c r="G59" s="17">
        <f>SUM(G60)</f>
        <v>0</v>
      </c>
      <c r="H59" s="17">
        <f>SUM(H60)</f>
        <v>586969</v>
      </c>
      <c r="I59" s="13"/>
      <c r="J59" s="13"/>
    </row>
    <row r="60" spans="1:10" ht="12.75">
      <c r="A60" s="57"/>
      <c r="B60" s="27"/>
      <c r="C60" s="20" t="s">
        <v>86</v>
      </c>
      <c r="D60" s="53" t="s">
        <v>87</v>
      </c>
      <c r="E60" s="22">
        <v>586969</v>
      </c>
      <c r="F60" s="22"/>
      <c r="G60" s="22"/>
      <c r="H60" s="22">
        <f>E60+F60-G60</f>
        <v>586969</v>
      </c>
      <c r="I60" s="13"/>
      <c r="J60" s="13"/>
    </row>
    <row r="61" spans="1:10" ht="12.75">
      <c r="A61" s="57"/>
      <c r="B61" s="15" t="s">
        <v>90</v>
      </c>
      <c r="C61" s="16" t="s">
        <v>91</v>
      </c>
      <c r="D61" s="16"/>
      <c r="E61" s="17">
        <f>SUM(E62:E62)</f>
        <v>0</v>
      </c>
      <c r="F61" s="17">
        <f>SUM(F62:F62)</f>
        <v>0</v>
      </c>
      <c r="G61" s="17">
        <f>SUM(G62:G62)</f>
        <v>0</v>
      </c>
      <c r="H61" s="17">
        <f>SUM(H62:H62)</f>
        <v>0</v>
      </c>
      <c r="I61" s="13"/>
      <c r="J61" s="13"/>
    </row>
    <row r="62" spans="1:10" ht="12.75">
      <c r="A62" s="57"/>
      <c r="B62" s="19"/>
      <c r="C62" s="20" t="s">
        <v>92</v>
      </c>
      <c r="D62" s="53" t="s">
        <v>93</v>
      </c>
      <c r="E62" s="22"/>
      <c r="F62" s="22"/>
      <c r="G62" s="22"/>
      <c r="H62" s="22">
        <f>E62+F62-G62</f>
        <v>0</v>
      </c>
      <c r="I62"/>
      <c r="J62"/>
    </row>
    <row r="63" spans="1:10" ht="12.75">
      <c r="A63" s="56"/>
      <c r="B63" s="15" t="s">
        <v>94</v>
      </c>
      <c r="C63" s="16" t="s">
        <v>95</v>
      </c>
      <c r="D63" s="16"/>
      <c r="E63" s="17">
        <f>SUM(E64)</f>
        <v>46084</v>
      </c>
      <c r="F63" s="17">
        <f>SUM(F64)</f>
        <v>1486</v>
      </c>
      <c r="G63" s="17">
        <f>SUM(G64)</f>
        <v>0</v>
      </c>
      <c r="H63" s="17">
        <f>SUM(H64)</f>
        <v>47570</v>
      </c>
      <c r="I63" s="13"/>
      <c r="J63" s="13"/>
    </row>
    <row r="64" spans="1:10" ht="12.75">
      <c r="A64" s="58"/>
      <c r="B64" s="19"/>
      <c r="C64" s="59">
        <v>2920</v>
      </c>
      <c r="D64" s="53" t="s">
        <v>87</v>
      </c>
      <c r="E64" s="22">
        <v>46084</v>
      </c>
      <c r="F64" s="22">
        <f>47570-46084</f>
        <v>1486</v>
      </c>
      <c r="G64" s="22"/>
      <c r="H64" s="22">
        <f>E64+F64-G64</f>
        <v>47570</v>
      </c>
      <c r="I64" s="13"/>
      <c r="J64" s="13"/>
    </row>
    <row r="65" spans="1:8" ht="15">
      <c r="A65" s="10" t="s">
        <v>96</v>
      </c>
      <c r="B65" s="55" t="s">
        <v>97</v>
      </c>
      <c r="C65" s="55"/>
      <c r="D65" s="55"/>
      <c r="E65" s="12">
        <f>SUM(E66)</f>
        <v>40000</v>
      </c>
      <c r="F65" s="12">
        <f>SUM(F66)</f>
        <v>0</v>
      </c>
      <c r="G65" s="12">
        <f>SUM(G66)</f>
        <v>0</v>
      </c>
      <c r="H65" s="12">
        <f>SUM(H66)</f>
        <v>40000</v>
      </c>
    </row>
    <row r="66" spans="1:8" ht="12.75">
      <c r="A66" s="56"/>
      <c r="B66" s="15" t="s">
        <v>98</v>
      </c>
      <c r="C66" s="16" t="s">
        <v>99</v>
      </c>
      <c r="D66" s="16"/>
      <c r="E66" s="17">
        <f>SUM(E67)</f>
        <v>40000</v>
      </c>
      <c r="F66" s="17">
        <f>SUM(F67)</f>
        <v>0</v>
      </c>
      <c r="G66" s="17">
        <f>SUM(G67)</f>
        <v>0</v>
      </c>
      <c r="H66" s="17">
        <f>SUM(H67)</f>
        <v>40000</v>
      </c>
    </row>
    <row r="67" spans="1:8" ht="12.75">
      <c r="A67" s="58"/>
      <c r="B67" s="19"/>
      <c r="C67" s="20" t="s">
        <v>100</v>
      </c>
      <c r="D67" s="53" t="s">
        <v>101</v>
      </c>
      <c r="E67" s="22">
        <v>40000</v>
      </c>
      <c r="F67" s="22"/>
      <c r="G67" s="22"/>
      <c r="H67" s="22">
        <f>E67+F67-G67</f>
        <v>40000</v>
      </c>
    </row>
    <row r="68" spans="1:8" ht="15">
      <c r="A68" s="10" t="s">
        <v>102</v>
      </c>
      <c r="B68" s="55" t="s">
        <v>103</v>
      </c>
      <c r="C68" s="55"/>
      <c r="D68" s="55"/>
      <c r="E68" s="12">
        <f>SUM(E69,E71,E73,E76,E78)</f>
        <v>1545000</v>
      </c>
      <c r="F68" s="12">
        <f>SUM(F69,F71,F73,F76,F78)</f>
        <v>13448</v>
      </c>
      <c r="G68" s="12">
        <f>SUM(G69,G71,G73,G76,G78)</f>
        <v>14895</v>
      </c>
      <c r="H68" s="12">
        <f>SUM(H69,H71,H73,H76,H78)</f>
        <v>1543553</v>
      </c>
    </row>
    <row r="69" spans="1:8" ht="24.75">
      <c r="A69" s="25"/>
      <c r="B69" s="15" t="s">
        <v>104</v>
      </c>
      <c r="C69" s="24" t="s">
        <v>105</v>
      </c>
      <c r="D69" s="24"/>
      <c r="E69" s="17">
        <f>SUM(E70:E70)</f>
        <v>1289000</v>
      </c>
      <c r="F69" s="17">
        <f>SUM(F70:F70)</f>
        <v>0</v>
      </c>
      <c r="G69" s="17">
        <f>SUM(G70:G70)</f>
        <v>11080</v>
      </c>
      <c r="H69" s="17">
        <f>SUM(H70:H70)</f>
        <v>1277920</v>
      </c>
    </row>
    <row r="70" spans="1:8" ht="24.75">
      <c r="A70" s="25"/>
      <c r="B70" s="27"/>
      <c r="C70" s="59">
        <v>2010</v>
      </c>
      <c r="D70" s="21" t="s">
        <v>33</v>
      </c>
      <c r="E70" s="22">
        <v>1289000</v>
      </c>
      <c r="F70" s="22"/>
      <c r="G70" s="22">
        <f>1289000-1277920</f>
        <v>11080</v>
      </c>
      <c r="H70" s="22">
        <f>E70+F70-G70</f>
        <v>1277920</v>
      </c>
    </row>
    <row r="71" spans="1:8" ht="24.75">
      <c r="A71" s="25"/>
      <c r="B71" s="44" t="s">
        <v>106</v>
      </c>
      <c r="C71" s="60" t="s">
        <v>107</v>
      </c>
      <c r="D71" s="60"/>
      <c r="E71" s="17">
        <f>SUM(E72)</f>
        <v>5000</v>
      </c>
      <c r="F71" s="17">
        <f>SUM(F72)</f>
        <v>0</v>
      </c>
      <c r="G71" s="17">
        <f>SUM(G72)</f>
        <v>447</v>
      </c>
      <c r="H71" s="17">
        <f>SUM(H72)</f>
        <v>4553</v>
      </c>
    </row>
    <row r="72" spans="1:8" ht="24.75">
      <c r="A72" s="25"/>
      <c r="B72" s="61"/>
      <c r="C72" s="20" t="s">
        <v>32</v>
      </c>
      <c r="D72" s="21" t="s">
        <v>33</v>
      </c>
      <c r="E72" s="22">
        <v>5000</v>
      </c>
      <c r="F72" s="22"/>
      <c r="G72" s="22">
        <f>5000-4553</f>
        <v>447</v>
      </c>
      <c r="H72" s="22">
        <f>E72+F72-G72</f>
        <v>4553</v>
      </c>
    </row>
    <row r="73" spans="1:8" ht="12.75">
      <c r="A73" s="56"/>
      <c r="B73" s="15" t="s">
        <v>108</v>
      </c>
      <c r="C73" s="54" t="s">
        <v>109</v>
      </c>
      <c r="D73" s="54"/>
      <c r="E73" s="17">
        <f>SUM(E74:E75)</f>
        <v>170000</v>
      </c>
      <c r="F73" s="17">
        <f>SUM(F74:F75)</f>
        <v>13448</v>
      </c>
      <c r="G73" s="17">
        <f>SUM(G74:G75)</f>
        <v>1009</v>
      </c>
      <c r="H73" s="17">
        <f>SUM(H74:H75)</f>
        <v>182439</v>
      </c>
    </row>
    <row r="74" spans="1:8" ht="24.75">
      <c r="A74" s="57"/>
      <c r="B74" s="27"/>
      <c r="C74" s="20" t="s">
        <v>32</v>
      </c>
      <c r="D74" s="21" t="s">
        <v>33</v>
      </c>
      <c r="E74" s="22">
        <v>40000</v>
      </c>
      <c r="F74" s="22"/>
      <c r="G74" s="22">
        <f>40000-38991</f>
        <v>1009</v>
      </c>
      <c r="H74" s="22">
        <f>E74+F74-G74</f>
        <v>38991</v>
      </c>
    </row>
    <row r="75" spans="1:8" ht="24.75">
      <c r="A75" s="57"/>
      <c r="B75" s="19"/>
      <c r="C75" s="62" t="s">
        <v>110</v>
      </c>
      <c r="D75" s="63" t="s">
        <v>111</v>
      </c>
      <c r="E75" s="22">
        <v>130000</v>
      </c>
      <c r="F75" s="22">
        <f>143448-130000</f>
        <v>13448</v>
      </c>
      <c r="G75" s="22"/>
      <c r="H75" s="22">
        <f>E75+F75-G75</f>
        <v>143448</v>
      </c>
    </row>
    <row r="76" spans="1:8" ht="12.75">
      <c r="A76" s="56"/>
      <c r="B76" s="15" t="s">
        <v>112</v>
      </c>
      <c r="C76" s="16" t="s">
        <v>113</v>
      </c>
      <c r="D76" s="16"/>
      <c r="E76" s="17">
        <f>SUM(E77:E77)</f>
        <v>51000</v>
      </c>
      <c r="F76" s="17">
        <f>SUM(F77:F77)</f>
        <v>0</v>
      </c>
      <c r="G76" s="17">
        <f>SUM(G77:G77)</f>
        <v>288</v>
      </c>
      <c r="H76" s="17">
        <f>SUM(H77:H77)</f>
        <v>50712</v>
      </c>
    </row>
    <row r="77" spans="1:8" ht="24.75">
      <c r="A77" s="56"/>
      <c r="B77" s="19"/>
      <c r="C77" s="62" t="s">
        <v>110</v>
      </c>
      <c r="D77" s="63" t="s">
        <v>111</v>
      </c>
      <c r="E77" s="22">
        <v>51000</v>
      </c>
      <c r="F77" s="22"/>
      <c r="G77" s="22">
        <f>51000-50712</f>
        <v>288</v>
      </c>
      <c r="H77" s="22">
        <f>E77+F77-G77</f>
        <v>50712</v>
      </c>
    </row>
    <row r="78" spans="1:8" ht="12.75">
      <c r="A78" s="56"/>
      <c r="B78" s="64">
        <v>85295</v>
      </c>
      <c r="C78" s="16" t="s">
        <v>114</v>
      </c>
      <c r="D78" s="16"/>
      <c r="E78" s="65">
        <f>SUM(E79:E79)</f>
        <v>30000</v>
      </c>
      <c r="F78" s="65">
        <f>SUM(F79:F79)</f>
        <v>0</v>
      </c>
      <c r="G78" s="65">
        <f>SUM(G79:G79)</f>
        <v>2071</v>
      </c>
      <c r="H78" s="65">
        <f>SUM(H79:H79)</f>
        <v>27929</v>
      </c>
    </row>
    <row r="79" spans="1:8" ht="24.75">
      <c r="A79" s="56"/>
      <c r="B79" s="66"/>
      <c r="C79" s="62" t="s">
        <v>110</v>
      </c>
      <c r="D79" s="63" t="s">
        <v>111</v>
      </c>
      <c r="E79" s="22">
        <v>30000</v>
      </c>
      <c r="F79" s="22"/>
      <c r="G79" s="22">
        <f>30000-27929</f>
        <v>2071</v>
      </c>
      <c r="H79" s="22">
        <f>E79+F79-G79</f>
        <v>27929</v>
      </c>
    </row>
    <row r="80" spans="1:8" ht="15">
      <c r="A80" s="67" t="s">
        <v>115</v>
      </c>
      <c r="B80" s="55" t="s">
        <v>116</v>
      </c>
      <c r="C80" s="55"/>
      <c r="D80" s="55"/>
      <c r="E80" s="12">
        <f>SUM(E81)</f>
        <v>130000</v>
      </c>
      <c r="F80" s="12">
        <f>SUM(F81)</f>
        <v>0</v>
      </c>
      <c r="G80" s="12">
        <f>SUM(G81)</f>
        <v>0</v>
      </c>
      <c r="H80" s="12">
        <f>SUM(H81)</f>
        <v>130000</v>
      </c>
    </row>
    <row r="81" spans="1:8" ht="12.75">
      <c r="A81" s="68"/>
      <c r="B81" s="15" t="s">
        <v>117</v>
      </c>
      <c r="C81" s="16" t="s">
        <v>118</v>
      </c>
      <c r="D81" s="16"/>
      <c r="E81" s="17">
        <f>SUM(E82:E83)</f>
        <v>130000</v>
      </c>
      <c r="F81" s="17">
        <f>SUM(F82:F83)</f>
        <v>0</v>
      </c>
      <c r="G81" s="17">
        <f>SUM(G82:G83)</f>
        <v>0</v>
      </c>
      <c r="H81" s="17">
        <f>SUM(H82:H83)</f>
        <v>130000</v>
      </c>
    </row>
    <row r="82" spans="1:8" ht="12.75">
      <c r="A82" s="68"/>
      <c r="B82" s="25"/>
      <c r="C82" s="20" t="s">
        <v>119</v>
      </c>
      <c r="D82" s="53" t="s">
        <v>120</v>
      </c>
      <c r="E82" s="22">
        <v>120000</v>
      </c>
      <c r="F82" s="22"/>
      <c r="G82" s="22"/>
      <c r="H82" s="22">
        <f>E82+F82-G82</f>
        <v>120000</v>
      </c>
    </row>
    <row r="83" spans="1:8" ht="12.75">
      <c r="A83" s="68"/>
      <c r="B83" s="69"/>
      <c r="C83" s="70" t="s">
        <v>92</v>
      </c>
      <c r="D83" s="21" t="s">
        <v>93</v>
      </c>
      <c r="E83" s="22">
        <v>10000</v>
      </c>
      <c r="F83" s="22"/>
      <c r="G83" s="22"/>
      <c r="H83" s="22">
        <f>E83+F83-G83</f>
        <v>10000</v>
      </c>
    </row>
    <row r="84" spans="1:10" ht="17.25">
      <c r="A84" s="71" t="s">
        <v>121</v>
      </c>
      <c r="B84" s="71"/>
      <c r="C84" s="71"/>
      <c r="D84" s="71"/>
      <c r="E84" s="72">
        <f>SUM(E80,E68,E65,E56,E27,E24,E21,E18,E13,E10)</f>
        <v>6346145</v>
      </c>
      <c r="F84" s="72">
        <f>SUM(F80,F68,F65,F56,F27,F24,F21,F18,F13,F10)</f>
        <v>148399</v>
      </c>
      <c r="G84" s="72">
        <f>SUM(G80,G68,G65,G56,G27,G24,G21,G18,G13,G10)</f>
        <v>14895</v>
      </c>
      <c r="H84" s="72">
        <f>SUM(H80,H68,H65,H56,H27,H24,H21,H18,H13,H10)</f>
        <v>6479649</v>
      </c>
      <c r="J84"/>
    </row>
    <row r="85" ht="12.75">
      <c r="H85" s="13"/>
    </row>
  </sheetData>
  <mergeCells count="39">
    <mergeCell ref="A5:E5"/>
    <mergeCell ref="A7:C7"/>
    <mergeCell ref="D7:D8"/>
    <mergeCell ref="E7:E8"/>
    <mergeCell ref="F7:F8"/>
    <mergeCell ref="G7:G8"/>
    <mergeCell ref="H7:H8"/>
    <mergeCell ref="B10:D10"/>
    <mergeCell ref="C11:D11"/>
    <mergeCell ref="B13:D13"/>
    <mergeCell ref="C14:D14"/>
    <mergeCell ref="B18:D18"/>
    <mergeCell ref="C19:D19"/>
    <mergeCell ref="B21:D21"/>
    <mergeCell ref="C22:D22"/>
    <mergeCell ref="B24:D24"/>
    <mergeCell ref="C25:D25"/>
    <mergeCell ref="B27:D27"/>
    <mergeCell ref="C28:D28"/>
    <mergeCell ref="C30:D30"/>
    <mergeCell ref="C38:D38"/>
    <mergeCell ref="C51:D51"/>
    <mergeCell ref="C53:D53"/>
    <mergeCell ref="B56:D56"/>
    <mergeCell ref="C57:D57"/>
    <mergeCell ref="C59:D59"/>
    <mergeCell ref="C61:D61"/>
    <mergeCell ref="C63:D63"/>
    <mergeCell ref="B65:D65"/>
    <mergeCell ref="C66:D66"/>
    <mergeCell ref="B68:D68"/>
    <mergeCell ref="C69:D69"/>
    <mergeCell ref="C71:D71"/>
    <mergeCell ref="C73:D73"/>
    <mergeCell ref="C76:D76"/>
    <mergeCell ref="C78:D78"/>
    <mergeCell ref="B80:D80"/>
    <mergeCell ref="C81:D81"/>
    <mergeCell ref="A84:D84"/>
  </mergeCells>
  <printOptions horizontalCentered="1"/>
  <pageMargins left="0.7875" right="0.39375" top="0.7875" bottom="0.2361111111111111" header="0.5118055555555555" footer="0.5118055555555555"/>
  <pageSetup horizontalDpi="300" verticalDpi="300" orientation="landscape" paperSize="9" scale="80"/>
  <rowBreaks count="2" manualBreakCount="2">
    <brk id="26" max="255" man="1"/>
    <brk id="6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85" zoomScaleNormal="85" zoomScaleSheetLayoutView="55" workbookViewId="0" topLeftCell="A1">
      <selection activeCell="B4" sqref="B4"/>
    </sheetView>
  </sheetViews>
  <sheetFormatPr defaultColWidth="12.00390625" defaultRowHeight="12.75"/>
  <cols>
    <col min="1" max="1" width="56.875" style="2" customWidth="1"/>
    <col min="2" max="2" width="13.625" style="2" customWidth="1"/>
    <col min="3" max="4" width="11.625" style="2" customWidth="1"/>
    <col min="5" max="5" width="13.625" style="2" customWidth="1"/>
    <col min="6" max="252" width="11.625" style="2" customWidth="1"/>
    <col min="253" max="16384" width="11.625" style="0" customWidth="1"/>
  </cols>
  <sheetData>
    <row r="1" spans="1:5" ht="11.25" customHeight="1">
      <c r="A1" s="73"/>
      <c r="B1" s="3" t="s">
        <v>122</v>
      </c>
      <c r="C1" s="3"/>
      <c r="D1" s="3"/>
      <c r="E1" s="3"/>
    </row>
    <row r="2" spans="1:5" ht="11.25" customHeight="1">
      <c r="A2" s="73"/>
      <c r="B2" s="3" t="s">
        <v>1</v>
      </c>
      <c r="C2" s="3"/>
      <c r="D2" s="3"/>
      <c r="E2" s="3"/>
    </row>
    <row r="3" spans="1:5" ht="11.25" customHeight="1">
      <c r="A3" s="73"/>
      <c r="B3" s="3" t="s">
        <v>123</v>
      </c>
      <c r="C3" s="3"/>
      <c r="D3" s="3"/>
      <c r="E3" s="3"/>
    </row>
    <row r="4" ht="11.25" customHeight="1">
      <c r="A4" s="73"/>
    </row>
    <row r="5" ht="17.25">
      <c r="A5" s="74" t="s">
        <v>124</v>
      </c>
    </row>
    <row r="6" ht="12.75">
      <c r="A6" s="75"/>
    </row>
    <row r="7" spans="1:5" ht="24.75">
      <c r="A7" s="76" t="s">
        <v>5</v>
      </c>
      <c r="B7" s="77" t="s">
        <v>6</v>
      </c>
      <c r="C7" s="7" t="s">
        <v>7</v>
      </c>
      <c r="D7" s="7" t="s">
        <v>8</v>
      </c>
      <c r="E7" s="7" t="s">
        <v>9</v>
      </c>
    </row>
    <row r="8" spans="1:5" ht="12.75">
      <c r="A8" s="78">
        <v>1</v>
      </c>
      <c r="B8" s="79">
        <v>4</v>
      </c>
      <c r="C8" s="79"/>
      <c r="D8" s="79"/>
      <c r="E8" s="79"/>
    </row>
    <row r="9" spans="1:5" ht="15">
      <c r="A9" s="80" t="s">
        <v>125</v>
      </c>
      <c r="B9" s="81">
        <f>SUM(B10:B16)</f>
        <v>1809976</v>
      </c>
      <c r="C9" s="81">
        <f>SUM(C10:C16)</f>
        <v>0</v>
      </c>
      <c r="D9" s="81">
        <f>SUM(D10:D16)</f>
        <v>0</v>
      </c>
      <c r="E9" s="81">
        <f>SUM(E10:E16)</f>
        <v>1809976</v>
      </c>
    </row>
    <row r="10" spans="1:5" ht="12.75">
      <c r="A10" s="82" t="s">
        <v>126</v>
      </c>
      <c r="B10" s="83">
        <f>1!E31+1!E39</f>
        <v>940000</v>
      </c>
      <c r="C10" s="83">
        <f>1!F31+1!F39</f>
        <v>0</v>
      </c>
      <c r="D10" s="83">
        <f>1!G31+1!G39</f>
        <v>0</v>
      </c>
      <c r="E10" s="83">
        <f>1!H31+1!H39</f>
        <v>940000</v>
      </c>
    </row>
    <row r="11" spans="1:5" ht="12.75">
      <c r="A11" s="82" t="s">
        <v>127</v>
      </c>
      <c r="B11" s="83">
        <f>1!E32+1!E40</f>
        <v>230000</v>
      </c>
      <c r="C11" s="83">
        <f>1!F32+1!F40</f>
        <v>0</v>
      </c>
      <c r="D11" s="83">
        <f>1!G32+1!G40</f>
        <v>0</v>
      </c>
      <c r="E11" s="83">
        <f>1!H32+1!H40</f>
        <v>230000</v>
      </c>
    </row>
    <row r="12" spans="1:5" ht="12.75">
      <c r="A12" s="82" t="s">
        <v>128</v>
      </c>
      <c r="B12" s="83">
        <f>1!E34+1!E42</f>
        <v>10500</v>
      </c>
      <c r="C12" s="83">
        <f>1!F34+1!F42</f>
        <v>0</v>
      </c>
      <c r="D12" s="83">
        <f>1!G34+1!G42</f>
        <v>0</v>
      </c>
      <c r="E12" s="83">
        <f>1!H34+1!H42</f>
        <v>10500</v>
      </c>
    </row>
    <row r="13" spans="1:5" ht="12.75">
      <c r="A13" s="82" t="s">
        <v>129</v>
      </c>
      <c r="B13" s="83">
        <f>1!E52</f>
        <v>10000</v>
      </c>
      <c r="C13" s="83">
        <f>1!F52</f>
        <v>0</v>
      </c>
      <c r="D13" s="83">
        <f>1!G52</f>
        <v>0</v>
      </c>
      <c r="E13" s="83">
        <f>1!H52</f>
        <v>10000</v>
      </c>
    </row>
    <row r="14" spans="1:5" ht="12.75">
      <c r="A14" s="82" t="s">
        <v>130</v>
      </c>
      <c r="B14" s="83">
        <f>1!E29</f>
        <v>2000</v>
      </c>
      <c r="C14" s="83">
        <f>1!F29</f>
        <v>0</v>
      </c>
      <c r="D14" s="83">
        <f>1!G29</f>
        <v>0</v>
      </c>
      <c r="E14" s="83">
        <f>1!H29</f>
        <v>2000</v>
      </c>
    </row>
    <row r="15" spans="1:5" ht="12.75">
      <c r="A15" s="84" t="s">
        <v>131</v>
      </c>
      <c r="B15" s="83">
        <f>1!E55</f>
        <v>2000</v>
      </c>
      <c r="C15" s="83">
        <f>1!F55</f>
        <v>0</v>
      </c>
      <c r="D15" s="83">
        <f>1!G55</f>
        <v>0</v>
      </c>
      <c r="E15" s="83">
        <f>1!H55</f>
        <v>2000</v>
      </c>
    </row>
    <row r="16" spans="1:5" ht="12.75">
      <c r="A16" s="84" t="s">
        <v>132</v>
      </c>
      <c r="B16" s="83">
        <f>1!E54</f>
        <v>615476</v>
      </c>
      <c r="C16" s="83">
        <f>1!F54</f>
        <v>0</v>
      </c>
      <c r="D16" s="83">
        <f>1!G54</f>
        <v>0</v>
      </c>
      <c r="E16" s="83">
        <f>1!H54</f>
        <v>615476</v>
      </c>
    </row>
    <row r="17" spans="1:5" ht="15">
      <c r="A17" s="80" t="s">
        <v>133</v>
      </c>
      <c r="B17" s="81">
        <f>SUM(B18:B19)</f>
        <v>249000</v>
      </c>
      <c r="C17" s="81">
        <f>SUM(C18:C19)</f>
        <v>0</v>
      </c>
      <c r="D17" s="81">
        <f>SUM(D18:D19)</f>
        <v>0</v>
      </c>
      <c r="E17" s="81">
        <f>SUM(E18:E19)</f>
        <v>249000</v>
      </c>
    </row>
    <row r="18" spans="1:5" ht="12.75">
      <c r="A18" s="82" t="s">
        <v>134</v>
      </c>
      <c r="B18" s="83">
        <f>1!E17</f>
        <v>200000</v>
      </c>
      <c r="C18" s="83">
        <f>1!F17</f>
        <v>0</v>
      </c>
      <c r="D18" s="83">
        <f>1!G17</f>
        <v>0</v>
      </c>
      <c r="E18" s="83">
        <f>1!H17</f>
        <v>200000</v>
      </c>
    </row>
    <row r="19" spans="1:5" ht="12.75">
      <c r="A19" s="82" t="s">
        <v>135</v>
      </c>
      <c r="B19" s="83">
        <f>1!E16+1!E15+1!E12</f>
        <v>49000</v>
      </c>
      <c r="C19" s="83">
        <f>1!F16+1!F15+1!F12</f>
        <v>0</v>
      </c>
      <c r="D19" s="83">
        <f>1!G16+1!G15+1!G12</f>
        <v>0</v>
      </c>
      <c r="E19" s="83">
        <f>1!H16+1!H15+1!H12</f>
        <v>49000</v>
      </c>
    </row>
    <row r="20" spans="1:5" ht="13.5">
      <c r="A20" s="84" t="s">
        <v>136</v>
      </c>
      <c r="B20" s="85"/>
      <c r="C20" s="85"/>
      <c r="D20" s="85"/>
      <c r="E20" s="85"/>
    </row>
    <row r="21" spans="1:5" ht="15">
      <c r="A21" s="80" t="s">
        <v>137</v>
      </c>
      <c r="B21" s="81">
        <f>1!E33+1!E41+1!E43+1!E67+1!E83+1!E82+1!E50+1!E35+1!E62+1!E44+1!E45+1!E46+1!E47+1!E48+1!E37+1!E49+1!E36</f>
        <v>407000</v>
      </c>
      <c r="C21" s="81">
        <f>1!F33+1!F41+1!F43+1!F67+1!F83+1!F82+1!F50+1!F35+1!F62+1!F44+1!F45+1!F46+1!F47+1!F48+1!F37+1!F49+1!F36</f>
        <v>0</v>
      </c>
      <c r="D21" s="81">
        <f>1!G33+1!G41+1!G43+1!G67+1!G83+1!G82+1!G50+1!G35+1!G62+1!G44+1!G45+1!G46+1!G47+1!G48+1!G37+1!G49+1!G36</f>
        <v>0</v>
      </c>
      <c r="E21" s="81">
        <f>1!H33+1!H41+1!H43+1!H67+1!H83+1!H82+1!H50+1!H35+1!H62+1!H44+1!H45+1!H46+1!H47+1!H48+1!H37+1!H49+1!H36</f>
        <v>407000</v>
      </c>
    </row>
    <row r="22" spans="1:5" ht="15">
      <c r="A22" s="86" t="s">
        <v>138</v>
      </c>
      <c r="B22" s="87">
        <f>SUM(B9,B17,B20,B21)</f>
        <v>2465976</v>
      </c>
      <c r="C22" s="87">
        <f>SUM(C9,C17,C20,C21)</f>
        <v>0</v>
      </c>
      <c r="D22" s="87">
        <f>SUM(D9,D17,D20,D21)</f>
        <v>0</v>
      </c>
      <c r="E22" s="87">
        <f>SUM(E9,E17,E20,E21)</f>
        <v>2465976</v>
      </c>
    </row>
    <row r="23" spans="1:7" ht="15">
      <c r="A23" s="80" t="s">
        <v>139</v>
      </c>
      <c r="B23" s="81">
        <f>1!E57+1!E59+1!E63</f>
        <v>2305049</v>
      </c>
      <c r="C23" s="81">
        <f>1!F57+1!F59+1!F63</f>
        <v>134951</v>
      </c>
      <c r="D23" s="81">
        <f>1!G57+1!G59+1!G63</f>
        <v>0</v>
      </c>
      <c r="E23" s="81">
        <f>1!H57+1!H59+1!H63</f>
        <v>2440000</v>
      </c>
      <c r="F23" s="88"/>
      <c r="G23" s="88"/>
    </row>
    <row r="24" spans="1:5" ht="15">
      <c r="A24" s="80" t="s">
        <v>140</v>
      </c>
      <c r="B24" s="81">
        <f>SUM(B25:B28)</f>
        <v>1575120</v>
      </c>
      <c r="C24" s="81">
        <f>SUM(C25:C28)</f>
        <v>13448</v>
      </c>
      <c r="D24" s="81">
        <f>SUM(D25:D28)</f>
        <v>14895</v>
      </c>
      <c r="E24" s="81">
        <f>SUM(E25:E28)</f>
        <v>1573673</v>
      </c>
    </row>
    <row r="25" spans="1:5" ht="12.75">
      <c r="A25" s="84" t="s">
        <v>141</v>
      </c>
      <c r="B25" s="83">
        <f>1!E77+1!E79+1!E75</f>
        <v>211000</v>
      </c>
      <c r="C25" s="83">
        <f>1!F77+1!F79+1!F75</f>
        <v>13448</v>
      </c>
      <c r="D25" s="83">
        <f>1!G77+1!G79+1!G75</f>
        <v>2359</v>
      </c>
      <c r="E25" s="83">
        <f>1!H77+1!H79+1!H75</f>
        <v>222089</v>
      </c>
    </row>
    <row r="26" spans="1:5" ht="12.75">
      <c r="A26" s="84" t="s">
        <v>142</v>
      </c>
      <c r="B26" s="83">
        <f>1!E74+1!E72+1!E70+1!E23+1!E20+1!E26</f>
        <v>1364120</v>
      </c>
      <c r="C26" s="83">
        <f>1!F74+1!F72+1!F70+1!F23+1!F20+1!F26</f>
        <v>0</v>
      </c>
      <c r="D26" s="83">
        <f>1!G74+1!G72+1!G70+1!G23+1!G20+1!G26</f>
        <v>12536</v>
      </c>
      <c r="E26" s="83">
        <f>1!H74+1!H72+1!H70+1!H23+1!H20+1!H26</f>
        <v>1351584</v>
      </c>
    </row>
    <row r="27" spans="1:5" ht="24.75">
      <c r="A27" s="84" t="s">
        <v>143</v>
      </c>
      <c r="B27" s="89"/>
      <c r="C27" s="89"/>
      <c r="D27" s="89"/>
      <c r="E27" s="89"/>
    </row>
    <row r="28" spans="1:5" ht="12.75">
      <c r="A28" s="84" t="s">
        <v>144</v>
      </c>
      <c r="B28" s="83"/>
      <c r="C28" s="83"/>
      <c r="D28" s="83"/>
      <c r="E28" s="83"/>
    </row>
    <row r="29" spans="1:5" ht="15">
      <c r="A29" s="86" t="s">
        <v>145</v>
      </c>
      <c r="B29" s="87">
        <f>SUM(B23+B24)</f>
        <v>3880169</v>
      </c>
      <c r="C29" s="87">
        <f>SUM(C23+C24)</f>
        <v>148399</v>
      </c>
      <c r="D29" s="87">
        <f>SUM(D23+D24)</f>
        <v>14895</v>
      </c>
      <c r="E29" s="87">
        <f>SUM(E23+E24)</f>
        <v>4013673</v>
      </c>
    </row>
    <row r="30" spans="1:5" ht="29.25">
      <c r="A30" s="90" t="s">
        <v>146</v>
      </c>
      <c r="B30" s="87"/>
      <c r="C30" s="87"/>
      <c r="D30" s="87"/>
      <c r="E30" s="87"/>
    </row>
    <row r="31" spans="1:5" ht="17.25">
      <c r="A31" s="91" t="s">
        <v>147</v>
      </c>
      <c r="B31" s="92">
        <f>SUM(B22+B29+B30)</f>
        <v>6346145</v>
      </c>
      <c r="C31" s="92">
        <f>SUM(C22+C29+C30)</f>
        <v>148399</v>
      </c>
      <c r="D31" s="92">
        <f>SUM(D22+D29+D30)</f>
        <v>14895</v>
      </c>
      <c r="E31" s="92">
        <f>SUM(E22+E29+E30)</f>
        <v>6479649</v>
      </c>
    </row>
  </sheetData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1"/>
  <sheetViews>
    <sheetView zoomScale="85" zoomScaleNormal="85" zoomScaleSheetLayoutView="55" workbookViewId="0" topLeftCell="A226">
      <selection activeCell="A243" sqref="A243"/>
    </sheetView>
  </sheetViews>
  <sheetFormatPr defaultColWidth="9.00390625" defaultRowHeight="12.75"/>
  <cols>
    <col min="1" max="1" width="6.00390625" style="93" customWidth="1"/>
    <col min="2" max="2" width="8.625" style="94" customWidth="1"/>
    <col min="3" max="3" width="6.125" style="94" customWidth="1"/>
    <col min="4" max="4" width="65.50390625" style="94" customWidth="1"/>
    <col min="5" max="5" width="13.625" style="94" customWidth="1"/>
    <col min="6" max="6" width="11.625" style="94" customWidth="1"/>
    <col min="7" max="7" width="12.75390625" style="94" customWidth="1"/>
    <col min="8" max="9" width="13.625" style="94" customWidth="1"/>
    <col min="10" max="10" width="12.125" style="94" customWidth="1"/>
    <col min="11" max="247" width="9.00390625" style="94" customWidth="1"/>
    <col min="248" max="249" width="9.00390625" style="2" customWidth="1"/>
  </cols>
  <sheetData>
    <row r="1" spans="5:8" ht="12.75">
      <c r="E1" s="3" t="s">
        <v>148</v>
      </c>
      <c r="F1" s="3"/>
      <c r="G1" s="3"/>
      <c r="H1" s="3"/>
    </row>
    <row r="2" spans="5:8" ht="12.75">
      <c r="E2" s="3" t="s">
        <v>1</v>
      </c>
      <c r="F2" s="3"/>
      <c r="G2" s="3"/>
      <c r="H2" s="3"/>
    </row>
    <row r="3" spans="5:8" ht="12.75">
      <c r="E3" s="3" t="s">
        <v>2</v>
      </c>
      <c r="F3" s="3"/>
      <c r="G3" s="3"/>
      <c r="H3" s="3"/>
    </row>
    <row r="4" ht="9" customHeight="1"/>
    <row r="5" spans="1:256" s="97" customFormat="1" ht="17.25">
      <c r="A5" s="95" t="s">
        <v>149</v>
      </c>
      <c r="B5" s="95"/>
      <c r="C5" s="95"/>
      <c r="D5" s="95"/>
      <c r="E5" s="95"/>
      <c r="F5" s="95"/>
      <c r="G5" s="95"/>
      <c r="H5" s="95"/>
      <c r="I5"/>
      <c r="J5" s="96" t="s">
        <v>150</v>
      </c>
      <c r="IN5" s="2"/>
      <c r="IO5" s="2"/>
      <c r="IP5"/>
      <c r="IQ5"/>
      <c r="IR5"/>
      <c r="IS5"/>
      <c r="IT5"/>
      <c r="IU5"/>
      <c r="IV5"/>
    </row>
    <row r="6" spans="1:256" s="97" customFormat="1" ht="10.5" customHeight="1">
      <c r="A6" s="98"/>
      <c r="B6" s="98"/>
      <c r="C6" s="98"/>
      <c r="D6" s="98"/>
      <c r="E6"/>
      <c r="F6"/>
      <c r="G6"/>
      <c r="H6"/>
      <c r="I6"/>
      <c r="IN6" s="2"/>
      <c r="IO6" s="2"/>
      <c r="IP6"/>
      <c r="IQ6"/>
      <c r="IR6"/>
      <c r="IS6"/>
      <c r="IT6"/>
      <c r="IU6"/>
      <c r="IV6"/>
    </row>
    <row r="7" spans="1:256" s="99" customFormat="1" ht="15">
      <c r="A7" s="6" t="s">
        <v>10</v>
      </c>
      <c r="B7" s="6" t="s">
        <v>11</v>
      </c>
      <c r="C7" s="6" t="s">
        <v>12</v>
      </c>
      <c r="D7" s="6" t="s">
        <v>151</v>
      </c>
      <c r="E7" s="7" t="s">
        <v>6</v>
      </c>
      <c r="F7" s="7"/>
      <c r="G7" s="7"/>
      <c r="H7" s="7"/>
      <c r="I7" s="7" t="s">
        <v>152</v>
      </c>
      <c r="J7" s="7"/>
      <c r="IN7" s="2"/>
      <c r="IO7" s="2"/>
      <c r="IP7"/>
      <c r="IQ7"/>
      <c r="IR7"/>
      <c r="IS7"/>
      <c r="IT7"/>
      <c r="IU7"/>
      <c r="IV7"/>
    </row>
    <row r="8" spans="1:256" s="99" customFormat="1" ht="24.75">
      <c r="A8" s="6"/>
      <c r="B8" s="6"/>
      <c r="C8" s="6"/>
      <c r="D8" s="6"/>
      <c r="E8" s="7"/>
      <c r="F8" s="7" t="s">
        <v>7</v>
      </c>
      <c r="G8" s="7" t="s">
        <v>8</v>
      </c>
      <c r="H8" s="7" t="s">
        <v>9</v>
      </c>
      <c r="I8" s="7" t="s">
        <v>153</v>
      </c>
      <c r="J8" s="7" t="s">
        <v>154</v>
      </c>
      <c r="IN8" s="2"/>
      <c r="IO8" s="2"/>
      <c r="IP8"/>
      <c r="IQ8"/>
      <c r="IR8"/>
      <c r="IS8"/>
      <c r="IT8"/>
      <c r="IU8"/>
      <c r="IV8"/>
    </row>
    <row r="9" spans="1:256" s="101" customFormat="1" ht="12.75">
      <c r="A9" s="9">
        <v>1</v>
      </c>
      <c r="B9" s="9">
        <v>2</v>
      </c>
      <c r="C9" s="100">
        <v>3</v>
      </c>
      <c r="D9" s="9">
        <v>4</v>
      </c>
      <c r="E9" s="9">
        <v>6</v>
      </c>
      <c r="F9" s="9"/>
      <c r="G9" s="9"/>
      <c r="H9" s="9"/>
      <c r="I9" s="9">
        <v>7</v>
      </c>
      <c r="J9" s="9">
        <v>8</v>
      </c>
      <c r="IN9" s="2"/>
      <c r="IO9" s="2"/>
      <c r="IP9"/>
      <c r="IQ9"/>
      <c r="IR9"/>
      <c r="IS9"/>
      <c r="IT9"/>
      <c r="IU9"/>
      <c r="IV9"/>
    </row>
    <row r="10" spans="1:256" s="105" customFormat="1" ht="15">
      <c r="A10" s="102" t="s">
        <v>155</v>
      </c>
      <c r="B10" s="103" t="s">
        <v>156</v>
      </c>
      <c r="C10" s="103"/>
      <c r="D10" s="103"/>
      <c r="E10" s="104">
        <f>SUM(E11,E13)</f>
        <v>49600</v>
      </c>
      <c r="F10" s="104">
        <f>SUM(F11,F13)</f>
        <v>0</v>
      </c>
      <c r="G10" s="104">
        <f>SUM(G11,G13)</f>
        <v>0</v>
      </c>
      <c r="H10" s="104">
        <f>SUM(H11,H13)</f>
        <v>49600</v>
      </c>
      <c r="I10" s="104">
        <f>SUM(I11,I13)</f>
        <v>0</v>
      </c>
      <c r="J10" s="104">
        <f>SUM(J11,J13)</f>
        <v>0</v>
      </c>
      <c r="IN10" s="2"/>
      <c r="IO10" s="2"/>
      <c r="IP10"/>
      <c r="IQ10"/>
      <c r="IR10"/>
      <c r="IS10"/>
      <c r="IT10"/>
      <c r="IU10"/>
      <c r="IV10"/>
    </row>
    <row r="11" spans="1:256" s="109" customFormat="1" ht="13.5">
      <c r="A11" s="106"/>
      <c r="B11" s="107" t="s">
        <v>157</v>
      </c>
      <c r="C11" s="108" t="s">
        <v>158</v>
      </c>
      <c r="D11" s="108"/>
      <c r="E11" s="37">
        <f>SUM(E12:E12)</f>
        <v>45000</v>
      </c>
      <c r="F11" s="37">
        <f>SUM(F12:F12)</f>
        <v>0</v>
      </c>
      <c r="G11" s="37">
        <f>SUM(G12:G12)</f>
        <v>0</v>
      </c>
      <c r="H11" s="37">
        <f>SUM(H12:H12)</f>
        <v>45000</v>
      </c>
      <c r="I11" s="37">
        <f>SUM(I12:I12)</f>
        <v>0</v>
      </c>
      <c r="J11" s="37">
        <f>SUM(J12:J12)</f>
        <v>0</v>
      </c>
      <c r="IN11" s="2"/>
      <c r="IO11" s="2"/>
      <c r="IP11"/>
      <c r="IQ11"/>
      <c r="IR11"/>
      <c r="IS11"/>
      <c r="IT11"/>
      <c r="IU11"/>
      <c r="IV11"/>
    </row>
    <row r="12" spans="1:256" s="113" customFormat="1" ht="12.75">
      <c r="A12" s="106"/>
      <c r="B12" s="110"/>
      <c r="C12" s="6">
        <v>6050</v>
      </c>
      <c r="D12" s="111" t="s">
        <v>159</v>
      </c>
      <c r="E12" s="112">
        <f>10000+10000+10000+15000</f>
        <v>45000</v>
      </c>
      <c r="F12" s="112"/>
      <c r="G12" s="112"/>
      <c r="H12" s="112">
        <f>E12+F12-G12</f>
        <v>45000</v>
      </c>
      <c r="I12" s="112"/>
      <c r="J12" s="112"/>
      <c r="IN12" s="2"/>
      <c r="IO12" s="2"/>
      <c r="IP12"/>
      <c r="IQ12"/>
      <c r="IR12"/>
      <c r="IS12"/>
      <c r="IT12"/>
      <c r="IU12"/>
      <c r="IV12"/>
    </row>
    <row r="13" spans="1:10" ht="12.75">
      <c r="A13" s="106"/>
      <c r="B13" s="107" t="s">
        <v>160</v>
      </c>
      <c r="C13" s="36" t="s">
        <v>161</v>
      </c>
      <c r="D13" s="36"/>
      <c r="E13" s="37">
        <f>SUM(E14)</f>
        <v>4600</v>
      </c>
      <c r="F13" s="37">
        <f>SUM(F14)</f>
        <v>0</v>
      </c>
      <c r="G13" s="37">
        <f>SUM(G14)</f>
        <v>0</v>
      </c>
      <c r="H13" s="37">
        <f>SUM(H14)</f>
        <v>4600</v>
      </c>
      <c r="I13" s="37">
        <f>SUM(I14)</f>
        <v>0</v>
      </c>
      <c r="J13" s="37">
        <f>SUM(J14)</f>
        <v>0</v>
      </c>
    </row>
    <row r="14" spans="1:10" ht="25.5" customHeight="1">
      <c r="A14" s="106"/>
      <c r="B14" s="39"/>
      <c r="C14" s="114">
        <v>2850</v>
      </c>
      <c r="D14" s="115" t="s">
        <v>162</v>
      </c>
      <c r="E14" s="116">
        <v>4600</v>
      </c>
      <c r="F14" s="116"/>
      <c r="G14" s="116"/>
      <c r="H14" s="112">
        <f>E14+F14-G14</f>
        <v>4600</v>
      </c>
      <c r="I14" s="112"/>
      <c r="J14" s="112"/>
    </row>
    <row r="15" spans="1:10" ht="14.25">
      <c r="A15" s="102" t="s">
        <v>163</v>
      </c>
      <c r="B15" s="117" t="s">
        <v>164</v>
      </c>
      <c r="C15" s="117"/>
      <c r="D15" s="117"/>
      <c r="E15" s="104">
        <f>SUM(E16)</f>
        <v>46000</v>
      </c>
      <c r="F15" s="104">
        <f>SUM(F16)</f>
        <v>0</v>
      </c>
      <c r="G15" s="104">
        <f>SUM(G16)</f>
        <v>0</v>
      </c>
      <c r="H15" s="104">
        <f>SUM(H16)</f>
        <v>46000</v>
      </c>
      <c r="I15" s="104">
        <f>SUM(I16)</f>
        <v>0</v>
      </c>
      <c r="J15" s="104">
        <f>SUM(J16)</f>
        <v>0</v>
      </c>
    </row>
    <row r="16" spans="1:10" ht="13.5">
      <c r="A16" s="14"/>
      <c r="B16" s="15" t="s">
        <v>165</v>
      </c>
      <c r="C16" s="118" t="s">
        <v>166</v>
      </c>
      <c r="D16" s="118"/>
      <c r="E16" s="17">
        <f>SUM(E17:E17)</f>
        <v>46000</v>
      </c>
      <c r="F16" s="17">
        <f>SUM(F17:F17)</f>
        <v>0</v>
      </c>
      <c r="G16" s="17">
        <f>SUM(G17:G17)</f>
        <v>0</v>
      </c>
      <c r="H16" s="17">
        <f>SUM(H17:H17)</f>
        <v>46000</v>
      </c>
      <c r="I16" s="17">
        <f>SUM(I17:I17)</f>
        <v>0</v>
      </c>
      <c r="J16" s="17">
        <f>SUM(J17:J17)</f>
        <v>0</v>
      </c>
    </row>
    <row r="17" spans="1:10" ht="13.5">
      <c r="A17" s="14"/>
      <c r="B17" s="69"/>
      <c r="C17" s="6">
        <v>4300</v>
      </c>
      <c r="D17" s="111" t="s">
        <v>167</v>
      </c>
      <c r="E17" s="116">
        <v>46000</v>
      </c>
      <c r="F17" s="116"/>
      <c r="G17" s="116"/>
      <c r="H17" s="112">
        <f>E17+F17-G17</f>
        <v>46000</v>
      </c>
      <c r="I17" s="112"/>
      <c r="J17" s="112"/>
    </row>
    <row r="18" spans="1:10" ht="13.5">
      <c r="A18" s="119">
        <v>600</v>
      </c>
      <c r="B18" s="103" t="s">
        <v>168</v>
      </c>
      <c r="C18" s="103"/>
      <c r="D18" s="103"/>
      <c r="E18" s="104">
        <f>SUM(E19)</f>
        <v>66000</v>
      </c>
      <c r="F18" s="104">
        <f>SUM(F19)</f>
        <v>0</v>
      </c>
      <c r="G18" s="104">
        <f>SUM(G19)</f>
        <v>0</v>
      </c>
      <c r="H18" s="104">
        <f>SUM(H19)</f>
        <v>66000</v>
      </c>
      <c r="I18" s="104">
        <f>SUM(I19)</f>
        <v>1000</v>
      </c>
      <c r="J18" s="104">
        <f>SUM(J19)</f>
        <v>0</v>
      </c>
    </row>
    <row r="19" spans="1:10" ht="12.75" customHeight="1">
      <c r="A19" s="120"/>
      <c r="B19" s="107" t="s">
        <v>169</v>
      </c>
      <c r="C19" s="36" t="s">
        <v>170</v>
      </c>
      <c r="D19" s="36"/>
      <c r="E19" s="37">
        <f>SUM(E20:E23)</f>
        <v>66000</v>
      </c>
      <c r="F19" s="37">
        <f>SUM(F20:F23)</f>
        <v>0</v>
      </c>
      <c r="G19" s="37">
        <f>SUM(G20:G23)</f>
        <v>0</v>
      </c>
      <c r="H19" s="37">
        <f>SUM(H20:H23)</f>
        <v>66000</v>
      </c>
      <c r="I19" s="37">
        <f>SUM(I20:I23)</f>
        <v>1000</v>
      </c>
      <c r="J19" s="37">
        <f>SUM(J20:J23)</f>
        <v>0</v>
      </c>
    </row>
    <row r="20" spans="1:10" ht="12.75" customHeight="1">
      <c r="A20" s="120"/>
      <c r="B20" s="121"/>
      <c r="C20" s="59">
        <v>4170</v>
      </c>
      <c r="D20" s="46" t="s">
        <v>171</v>
      </c>
      <c r="E20" s="122">
        <v>1000</v>
      </c>
      <c r="F20" s="122"/>
      <c r="G20" s="122"/>
      <c r="H20" s="112">
        <f>E20+F20-G20</f>
        <v>1000</v>
      </c>
      <c r="I20" s="123">
        <f>E20</f>
        <v>1000</v>
      </c>
      <c r="J20" s="112"/>
    </row>
    <row r="21" spans="1:256" s="109" customFormat="1" ht="12.75" customHeight="1">
      <c r="A21" s="120"/>
      <c r="B21" s="124"/>
      <c r="C21" s="6">
        <v>4210</v>
      </c>
      <c r="D21" s="111" t="s">
        <v>172</v>
      </c>
      <c r="E21" s="122">
        <v>5000</v>
      </c>
      <c r="F21" s="122"/>
      <c r="G21" s="122"/>
      <c r="H21" s="112">
        <f>E21+F21-G21</f>
        <v>5000</v>
      </c>
      <c r="I21" s="123"/>
      <c r="J21" s="112"/>
      <c r="IN21" s="2"/>
      <c r="IO21" s="2"/>
      <c r="IP21"/>
      <c r="IQ21"/>
      <c r="IR21"/>
      <c r="IS21"/>
      <c r="IT21"/>
      <c r="IU21"/>
      <c r="IV21"/>
    </row>
    <row r="22" spans="1:256" s="109" customFormat="1" ht="12.75" customHeight="1">
      <c r="A22" s="120"/>
      <c r="B22" s="124"/>
      <c r="C22" s="6">
        <v>4300</v>
      </c>
      <c r="D22" s="111" t="s">
        <v>167</v>
      </c>
      <c r="E22" s="122">
        <v>50000</v>
      </c>
      <c r="F22" s="122"/>
      <c r="G22" s="122"/>
      <c r="H22" s="112">
        <f>E22+F22-G22</f>
        <v>50000</v>
      </c>
      <c r="I22" s="123"/>
      <c r="J22" s="112"/>
      <c r="IN22" s="2"/>
      <c r="IO22" s="2"/>
      <c r="IP22"/>
      <c r="IQ22"/>
      <c r="IR22"/>
      <c r="IS22"/>
      <c r="IT22"/>
      <c r="IU22"/>
      <c r="IV22"/>
    </row>
    <row r="23" spans="1:256" s="109" customFormat="1" ht="12.75" customHeight="1">
      <c r="A23" s="120"/>
      <c r="B23" s="124"/>
      <c r="C23" s="114">
        <v>6050</v>
      </c>
      <c r="D23" s="111" t="s">
        <v>159</v>
      </c>
      <c r="E23" s="122">
        <v>10000</v>
      </c>
      <c r="F23" s="122"/>
      <c r="G23" s="122"/>
      <c r="H23" s="112">
        <f>E23+F23-G23</f>
        <v>10000</v>
      </c>
      <c r="I23" s="123"/>
      <c r="J23" s="112"/>
      <c r="IN23" s="2"/>
      <c r="IO23" s="2"/>
      <c r="IP23"/>
      <c r="IQ23"/>
      <c r="IR23"/>
      <c r="IS23"/>
      <c r="IT23"/>
      <c r="IU23"/>
      <c r="IV23"/>
    </row>
    <row r="24" spans="1:10" ht="13.5">
      <c r="A24" s="119">
        <v>630</v>
      </c>
      <c r="B24" s="103" t="s">
        <v>173</v>
      </c>
      <c r="C24" s="103"/>
      <c r="D24" s="103"/>
      <c r="E24" s="104">
        <f>SUM(E25)</f>
        <v>15000</v>
      </c>
      <c r="F24" s="104">
        <f>SUM(F25)</f>
        <v>0</v>
      </c>
      <c r="G24" s="104">
        <f>SUM(G25)</f>
        <v>0</v>
      </c>
      <c r="H24" s="104">
        <f>SUM(H25)</f>
        <v>15000</v>
      </c>
      <c r="I24" s="104">
        <f>SUM(I25)</f>
        <v>500</v>
      </c>
      <c r="J24" s="104">
        <f>SUM(J25)</f>
        <v>0</v>
      </c>
    </row>
    <row r="25" spans="1:10" ht="12.75" customHeight="1">
      <c r="A25" s="120"/>
      <c r="B25" s="125" t="s">
        <v>174</v>
      </c>
      <c r="C25" s="36" t="s">
        <v>175</v>
      </c>
      <c r="D25" s="36"/>
      <c r="E25" s="37">
        <f>SUM(E26:E30)</f>
        <v>15000</v>
      </c>
      <c r="F25" s="37">
        <f>SUM(F26:F30)</f>
        <v>0</v>
      </c>
      <c r="G25" s="37">
        <f>SUM(G26:G30)</f>
        <v>0</v>
      </c>
      <c r="H25" s="37">
        <f>SUM(H26:H30)</f>
        <v>15000</v>
      </c>
      <c r="I25" s="37">
        <f>SUM(I26:I30)</f>
        <v>500</v>
      </c>
      <c r="J25" s="37">
        <f>SUM(J26:J30)</f>
        <v>0</v>
      </c>
    </row>
    <row r="26" spans="1:10" ht="12.75" customHeight="1">
      <c r="A26" s="120"/>
      <c r="B26" s="126"/>
      <c r="C26" s="127">
        <v>2320</v>
      </c>
      <c r="D26" s="128" t="s">
        <v>176</v>
      </c>
      <c r="E26" s="122">
        <v>4500</v>
      </c>
      <c r="F26" s="122"/>
      <c r="G26" s="122"/>
      <c r="H26" s="112">
        <f>E26+F26-G26</f>
        <v>4500</v>
      </c>
      <c r="I26" s="123"/>
      <c r="J26" s="112"/>
    </row>
    <row r="27" spans="1:256" s="105" customFormat="1" ht="12.75" customHeight="1">
      <c r="A27" s="120"/>
      <c r="B27" s="129"/>
      <c r="C27" s="6">
        <v>4100</v>
      </c>
      <c r="D27" s="130" t="s">
        <v>177</v>
      </c>
      <c r="E27" s="122">
        <v>500</v>
      </c>
      <c r="F27" s="122"/>
      <c r="G27" s="122"/>
      <c r="H27" s="112">
        <f>E27+F27-G27</f>
        <v>500</v>
      </c>
      <c r="I27" s="123">
        <f>E27</f>
        <v>500</v>
      </c>
      <c r="J27" s="112"/>
      <c r="IN27" s="2"/>
      <c r="IO27" s="2"/>
      <c r="IP27"/>
      <c r="IQ27"/>
      <c r="IR27"/>
      <c r="IS27"/>
      <c r="IT27"/>
      <c r="IU27"/>
      <c r="IV27"/>
    </row>
    <row r="28" spans="1:256" s="109" customFormat="1" ht="12.75" customHeight="1">
      <c r="A28" s="120"/>
      <c r="B28" s="129"/>
      <c r="C28" s="6">
        <v>4210</v>
      </c>
      <c r="D28" s="111" t="s">
        <v>172</v>
      </c>
      <c r="E28" s="122">
        <v>9000</v>
      </c>
      <c r="F28" s="122"/>
      <c r="G28" s="122"/>
      <c r="H28" s="112">
        <f>E28+F28-G28</f>
        <v>9000</v>
      </c>
      <c r="I28" s="123"/>
      <c r="J28" s="112"/>
      <c r="IN28" s="2"/>
      <c r="IO28" s="2"/>
      <c r="IP28"/>
      <c r="IQ28"/>
      <c r="IR28"/>
      <c r="IS28"/>
      <c r="IT28"/>
      <c r="IU28"/>
      <c r="IV28"/>
    </row>
    <row r="29" spans="1:10" ht="12.75" customHeight="1">
      <c r="A29" s="120"/>
      <c r="B29" s="129"/>
      <c r="C29" s="6">
        <v>4300</v>
      </c>
      <c r="D29" s="111" t="s">
        <v>178</v>
      </c>
      <c r="E29" s="122">
        <v>500</v>
      </c>
      <c r="F29" s="122"/>
      <c r="G29" s="122"/>
      <c r="H29" s="112">
        <f>E29+F29-G29</f>
        <v>500</v>
      </c>
      <c r="I29" s="123"/>
      <c r="J29" s="112"/>
    </row>
    <row r="30" spans="1:10" ht="12.75" customHeight="1">
      <c r="A30" s="120"/>
      <c r="B30" s="131"/>
      <c r="C30" s="6">
        <v>4430</v>
      </c>
      <c r="D30" s="111" t="s">
        <v>179</v>
      </c>
      <c r="E30" s="122">
        <v>500</v>
      </c>
      <c r="F30" s="122"/>
      <c r="G30" s="122"/>
      <c r="H30" s="112">
        <f>E30+F30-G30</f>
        <v>500</v>
      </c>
      <c r="I30" s="123"/>
      <c r="J30" s="112"/>
    </row>
    <row r="31" spans="1:10" ht="12.75" customHeight="1">
      <c r="A31" s="102" t="s">
        <v>19</v>
      </c>
      <c r="B31" s="103" t="s">
        <v>20</v>
      </c>
      <c r="C31" s="103"/>
      <c r="D31" s="103"/>
      <c r="E31" s="104">
        <f>SUM(E32)</f>
        <v>10000</v>
      </c>
      <c r="F31" s="104">
        <f>SUM(F32)</f>
        <v>0</v>
      </c>
      <c r="G31" s="104">
        <f>SUM(G32)</f>
        <v>0</v>
      </c>
      <c r="H31" s="104">
        <f>SUM(H32)</f>
        <v>10000</v>
      </c>
      <c r="I31" s="104">
        <f>SUM(I32)</f>
        <v>0</v>
      </c>
      <c r="J31" s="104">
        <f>SUM(J32)</f>
        <v>0</v>
      </c>
    </row>
    <row r="32" spans="1:10" ht="12.75" customHeight="1">
      <c r="A32" s="23"/>
      <c r="B32" s="15" t="s">
        <v>21</v>
      </c>
      <c r="C32" s="24" t="s">
        <v>22</v>
      </c>
      <c r="D32" s="24"/>
      <c r="E32" s="17">
        <f>SUM(E33:E34)</f>
        <v>10000</v>
      </c>
      <c r="F32" s="17">
        <f>SUM(F33:F34)</f>
        <v>0</v>
      </c>
      <c r="G32" s="17">
        <f>SUM(G33:G34)</f>
        <v>0</v>
      </c>
      <c r="H32" s="17">
        <f>SUM(H33:H34)</f>
        <v>10000</v>
      </c>
      <c r="I32" s="17">
        <f>SUM(I33:I34)</f>
        <v>0</v>
      </c>
      <c r="J32" s="17">
        <f>SUM(J33:J34)</f>
        <v>0</v>
      </c>
    </row>
    <row r="33" spans="1:10" ht="12.75" customHeight="1">
      <c r="A33" s="23"/>
      <c r="B33" s="25"/>
      <c r="C33" s="6">
        <v>4430</v>
      </c>
      <c r="D33" s="111" t="s">
        <v>179</v>
      </c>
      <c r="E33" s="116">
        <v>5000</v>
      </c>
      <c r="F33" s="116"/>
      <c r="G33" s="116"/>
      <c r="H33" s="112">
        <f>E33+F33-G33</f>
        <v>5000</v>
      </c>
      <c r="I33" s="112"/>
      <c r="J33" s="112"/>
    </row>
    <row r="34" spans="1:10" ht="12.75" customHeight="1">
      <c r="A34" s="23"/>
      <c r="B34" s="69"/>
      <c r="C34" s="114">
        <v>6050</v>
      </c>
      <c r="D34" s="111" t="s">
        <v>159</v>
      </c>
      <c r="E34" s="122">
        <v>5000</v>
      </c>
      <c r="F34" s="122"/>
      <c r="G34" s="122"/>
      <c r="H34" s="112">
        <f>E34+F34-G34</f>
        <v>5000</v>
      </c>
      <c r="I34" s="123"/>
      <c r="J34" s="112"/>
    </row>
    <row r="35" spans="1:10" ht="12.75" customHeight="1">
      <c r="A35" s="102" t="s">
        <v>180</v>
      </c>
      <c r="B35" s="103" t="s">
        <v>181</v>
      </c>
      <c r="C35" s="103"/>
      <c r="D35" s="103"/>
      <c r="E35" s="104">
        <f>SUM(E36)</f>
        <v>500</v>
      </c>
      <c r="F35" s="104">
        <f>SUM(F36)</f>
        <v>0</v>
      </c>
      <c r="G35" s="104">
        <f>SUM(G36)</f>
        <v>0</v>
      </c>
      <c r="H35" s="104">
        <f>SUM(H36)</f>
        <v>500</v>
      </c>
      <c r="I35" s="104">
        <f>SUM(I36)</f>
        <v>300</v>
      </c>
      <c r="J35" s="104">
        <f>SUM(J36)</f>
        <v>0</v>
      </c>
    </row>
    <row r="36" spans="1:10" ht="12.75" customHeight="1">
      <c r="A36" s="29"/>
      <c r="B36" s="15" t="s">
        <v>182</v>
      </c>
      <c r="C36" s="16" t="s">
        <v>183</v>
      </c>
      <c r="D36" s="16"/>
      <c r="E36" s="17">
        <f>SUM(E37:E38)</f>
        <v>500</v>
      </c>
      <c r="F36" s="17">
        <f>SUM(F37:F38)</f>
        <v>0</v>
      </c>
      <c r="G36" s="17">
        <f>SUM(G37:G38)</f>
        <v>0</v>
      </c>
      <c r="H36" s="17">
        <f>SUM(H37:H38)</f>
        <v>500</v>
      </c>
      <c r="I36" s="17">
        <f>SUM(I37:I38)</f>
        <v>300</v>
      </c>
      <c r="J36" s="17">
        <f>SUM(J37:J38)</f>
        <v>0</v>
      </c>
    </row>
    <row r="37" spans="1:10" ht="12.75" customHeight="1">
      <c r="A37" s="30"/>
      <c r="B37" s="27"/>
      <c r="C37" s="59">
        <v>4170</v>
      </c>
      <c r="D37" s="46" t="s">
        <v>171</v>
      </c>
      <c r="E37" s="116">
        <v>300</v>
      </c>
      <c r="F37" s="116"/>
      <c r="G37" s="116"/>
      <c r="H37" s="112">
        <f>E37+F37-G37</f>
        <v>300</v>
      </c>
      <c r="I37" s="112">
        <f>E37</f>
        <v>300</v>
      </c>
      <c r="J37" s="112"/>
    </row>
    <row r="38" spans="1:10" ht="12.75" customHeight="1">
      <c r="A38" s="48"/>
      <c r="B38" s="19"/>
      <c r="C38" s="114">
        <v>4300</v>
      </c>
      <c r="D38" s="111" t="s">
        <v>184</v>
      </c>
      <c r="E38" s="116">
        <v>200</v>
      </c>
      <c r="F38" s="116"/>
      <c r="G38" s="116"/>
      <c r="H38" s="112">
        <f>E38+F38-G38</f>
        <v>200</v>
      </c>
      <c r="I38" s="112"/>
      <c r="J38" s="112"/>
    </row>
    <row r="39" spans="1:10" ht="13.5">
      <c r="A39" s="119">
        <v>750</v>
      </c>
      <c r="B39" s="103" t="s">
        <v>185</v>
      </c>
      <c r="C39" s="103"/>
      <c r="D39" s="103"/>
      <c r="E39" s="104">
        <f>SUM(E40,E46,E51)</f>
        <v>1042780</v>
      </c>
      <c r="F39" s="104">
        <f>SUM(F40,F46,F51)</f>
        <v>0</v>
      </c>
      <c r="G39" s="104">
        <f>SUM(G40,G46,G51)</f>
        <v>0</v>
      </c>
      <c r="H39" s="104">
        <f>SUM(H40,H46,H51)</f>
        <v>1042780</v>
      </c>
      <c r="I39" s="104">
        <f>SUM(I40,I46,I51)</f>
        <v>701100</v>
      </c>
      <c r="J39" s="104">
        <f>SUM(J40,J46,J51)</f>
        <v>119320</v>
      </c>
    </row>
    <row r="40" spans="1:10" ht="12.75" customHeight="1">
      <c r="A40" s="132"/>
      <c r="B40" s="133">
        <v>75011</v>
      </c>
      <c r="C40" s="36" t="s">
        <v>31</v>
      </c>
      <c r="D40" s="36"/>
      <c r="E40" s="37">
        <f>SUM(E41:E45)</f>
        <v>29020</v>
      </c>
      <c r="F40" s="37">
        <f>SUM(F41:F45)</f>
        <v>0</v>
      </c>
      <c r="G40" s="37">
        <f>SUM(G41:G45)</f>
        <v>0</v>
      </c>
      <c r="H40" s="37">
        <f>SUM(H41:H45)</f>
        <v>29020</v>
      </c>
      <c r="I40" s="37">
        <f>SUM(I41:I45)</f>
        <v>23900</v>
      </c>
      <c r="J40" s="37">
        <f>SUM(J41:J45)</f>
        <v>4320</v>
      </c>
    </row>
    <row r="41" spans="1:256" s="105" customFormat="1" ht="12.75" customHeight="1">
      <c r="A41" s="132"/>
      <c r="B41" s="129"/>
      <c r="C41" s="6">
        <v>4010</v>
      </c>
      <c r="D41" s="111" t="s">
        <v>186</v>
      </c>
      <c r="E41" s="122">
        <v>21900</v>
      </c>
      <c r="F41" s="122"/>
      <c r="G41" s="122"/>
      <c r="H41" s="112">
        <f>E41+F41-G41</f>
        <v>21900</v>
      </c>
      <c r="I41" s="112">
        <f>E41</f>
        <v>21900</v>
      </c>
      <c r="J41" s="112"/>
      <c r="IN41" s="2"/>
      <c r="IO41" s="2"/>
      <c r="IP41"/>
      <c r="IQ41"/>
      <c r="IR41"/>
      <c r="IS41"/>
      <c r="IT41"/>
      <c r="IU41"/>
      <c r="IV41"/>
    </row>
    <row r="42" spans="1:256" s="109" customFormat="1" ht="12.75" customHeight="1">
      <c r="A42" s="132"/>
      <c r="B42" s="129"/>
      <c r="C42" s="6">
        <v>4040</v>
      </c>
      <c r="D42" s="111" t="s">
        <v>187</v>
      </c>
      <c r="E42" s="122">
        <v>2000</v>
      </c>
      <c r="F42" s="122"/>
      <c r="G42" s="122"/>
      <c r="H42" s="112">
        <f>E42+F42-G42</f>
        <v>2000</v>
      </c>
      <c r="I42" s="112">
        <f>E42</f>
        <v>2000</v>
      </c>
      <c r="J42" s="112"/>
      <c r="IN42" s="2"/>
      <c r="IO42" s="2"/>
      <c r="IP42"/>
      <c r="IQ42"/>
      <c r="IR42"/>
      <c r="IS42"/>
      <c r="IT42"/>
      <c r="IU42"/>
      <c r="IV42"/>
    </row>
    <row r="43" spans="1:10" ht="12.75" customHeight="1">
      <c r="A43" s="132"/>
      <c r="B43" s="129"/>
      <c r="C43" s="6">
        <v>4110</v>
      </c>
      <c r="D43" s="111" t="s">
        <v>188</v>
      </c>
      <c r="E43" s="122">
        <v>3800</v>
      </c>
      <c r="F43" s="122"/>
      <c r="G43" s="122"/>
      <c r="H43" s="112">
        <f>E43+F43-G43</f>
        <v>3800</v>
      </c>
      <c r="I43" s="112"/>
      <c r="J43" s="112">
        <f>E43</f>
        <v>3800</v>
      </c>
    </row>
    <row r="44" spans="1:10" ht="12.75" customHeight="1">
      <c r="A44" s="132"/>
      <c r="B44" s="129"/>
      <c r="C44" s="6">
        <v>4120</v>
      </c>
      <c r="D44" s="111" t="s">
        <v>189</v>
      </c>
      <c r="E44" s="122">
        <v>520</v>
      </c>
      <c r="F44" s="122"/>
      <c r="G44" s="122"/>
      <c r="H44" s="112">
        <f>E44+F44-G44</f>
        <v>520</v>
      </c>
      <c r="I44" s="112"/>
      <c r="J44" s="112">
        <f>E44</f>
        <v>520</v>
      </c>
    </row>
    <row r="45" spans="1:10" ht="12.75" customHeight="1">
      <c r="A45" s="132"/>
      <c r="B45" s="131"/>
      <c r="C45" s="6">
        <v>4440</v>
      </c>
      <c r="D45" s="111" t="s">
        <v>190</v>
      </c>
      <c r="E45" s="122">
        <v>800</v>
      </c>
      <c r="F45" s="122"/>
      <c r="G45" s="122"/>
      <c r="H45" s="112">
        <f>E45+F45-G45</f>
        <v>800</v>
      </c>
      <c r="I45" s="112"/>
      <c r="J45" s="112"/>
    </row>
    <row r="46" spans="1:10" ht="12.75" customHeight="1">
      <c r="A46" s="132"/>
      <c r="B46" s="35">
        <v>75022</v>
      </c>
      <c r="C46" s="36" t="s">
        <v>191</v>
      </c>
      <c r="D46" s="36"/>
      <c r="E46" s="37">
        <f>SUM(E47:E50)</f>
        <v>40000</v>
      </c>
      <c r="F46" s="37">
        <f>SUM(F47:F50)</f>
        <v>0</v>
      </c>
      <c r="G46" s="37">
        <f>SUM(G47:G50)</f>
        <v>0</v>
      </c>
      <c r="H46" s="37">
        <f>SUM(H47:H50)</f>
        <v>40000</v>
      </c>
      <c r="I46" s="37">
        <f>SUM(I47:I50)</f>
        <v>0</v>
      </c>
      <c r="J46" s="37">
        <f>SUM(J47:J50)</f>
        <v>0</v>
      </c>
    </row>
    <row r="47" spans="1:10" ht="12.75" customHeight="1">
      <c r="A47" s="132"/>
      <c r="B47" s="132"/>
      <c r="C47" s="114">
        <v>3030</v>
      </c>
      <c r="D47" s="111" t="s">
        <v>192</v>
      </c>
      <c r="E47" s="116">
        <v>30000</v>
      </c>
      <c r="F47" s="116"/>
      <c r="G47" s="116"/>
      <c r="H47" s="112">
        <f>E47+F47-G47</f>
        <v>30000</v>
      </c>
      <c r="I47" s="112"/>
      <c r="J47" s="112"/>
    </row>
    <row r="48" spans="1:256" s="109" customFormat="1" ht="12.75" customHeight="1">
      <c r="A48" s="132"/>
      <c r="B48" s="132"/>
      <c r="C48" s="114">
        <v>4210</v>
      </c>
      <c r="D48" s="111" t="s">
        <v>172</v>
      </c>
      <c r="E48" s="116">
        <v>4000</v>
      </c>
      <c r="F48" s="116"/>
      <c r="G48" s="116"/>
      <c r="H48" s="112">
        <f>E48+F48-G48</f>
        <v>4000</v>
      </c>
      <c r="I48" s="112"/>
      <c r="J48" s="112"/>
      <c r="IN48" s="2"/>
      <c r="IO48" s="2"/>
      <c r="IP48"/>
      <c r="IQ48"/>
      <c r="IR48"/>
      <c r="IS48"/>
      <c r="IT48"/>
      <c r="IU48"/>
      <c r="IV48"/>
    </row>
    <row r="49" spans="1:10" ht="12.75" customHeight="1">
      <c r="A49" s="132"/>
      <c r="B49" s="132"/>
      <c r="C49" s="114">
        <v>4300</v>
      </c>
      <c r="D49" s="111" t="s">
        <v>184</v>
      </c>
      <c r="E49" s="116">
        <v>5000</v>
      </c>
      <c r="F49" s="116"/>
      <c r="G49" s="116"/>
      <c r="H49" s="112">
        <f>E49+F49-G49</f>
        <v>5000</v>
      </c>
      <c r="I49" s="112"/>
      <c r="J49" s="112"/>
    </row>
    <row r="50" spans="1:10" ht="12.75" customHeight="1">
      <c r="A50" s="132"/>
      <c r="B50" s="39"/>
      <c r="C50" s="114">
        <v>4410</v>
      </c>
      <c r="D50" s="111" t="s">
        <v>193</v>
      </c>
      <c r="E50" s="116">
        <v>1000</v>
      </c>
      <c r="F50" s="116"/>
      <c r="G50" s="116"/>
      <c r="H50" s="112">
        <f>E50+F50-G50</f>
        <v>1000</v>
      </c>
      <c r="I50" s="112"/>
      <c r="J50" s="112"/>
    </row>
    <row r="51" spans="1:10" ht="12.75" customHeight="1">
      <c r="A51" s="132"/>
      <c r="B51" s="35">
        <v>75023</v>
      </c>
      <c r="C51" s="36" t="s">
        <v>194</v>
      </c>
      <c r="D51" s="36"/>
      <c r="E51" s="37">
        <f>SUM(E52:E71)</f>
        <v>973760</v>
      </c>
      <c r="F51" s="37">
        <f>SUM(F52:F71)</f>
        <v>0</v>
      </c>
      <c r="G51" s="37">
        <f>SUM(G52:G71)</f>
        <v>0</v>
      </c>
      <c r="H51" s="37">
        <f>SUM(H52:H71)</f>
        <v>973760</v>
      </c>
      <c r="I51" s="37">
        <f>SUM(I52:I71)</f>
        <v>677200</v>
      </c>
      <c r="J51" s="37">
        <f>SUM(J52:J71)</f>
        <v>115000</v>
      </c>
    </row>
    <row r="52" spans="1:10" ht="12.75" customHeight="1">
      <c r="A52" s="132"/>
      <c r="B52" s="132"/>
      <c r="C52" s="6">
        <v>3020</v>
      </c>
      <c r="D52" s="111" t="s">
        <v>195</v>
      </c>
      <c r="E52" s="116">
        <v>1000</v>
      </c>
      <c r="F52" s="116"/>
      <c r="G52" s="116"/>
      <c r="H52" s="112">
        <f>E52+F52-G52</f>
        <v>1000</v>
      </c>
      <c r="I52" s="112"/>
      <c r="J52" s="112"/>
    </row>
    <row r="53" spans="1:10" ht="12.75" customHeight="1">
      <c r="A53" s="132"/>
      <c r="B53" s="132"/>
      <c r="C53" s="59">
        <v>3040</v>
      </c>
      <c r="D53" s="134" t="s">
        <v>196</v>
      </c>
      <c r="E53" s="116">
        <v>6000</v>
      </c>
      <c r="F53" s="116"/>
      <c r="G53" s="116"/>
      <c r="H53" s="112">
        <f>E53+F53-G53</f>
        <v>6000</v>
      </c>
      <c r="I53" s="112"/>
      <c r="J53" s="112"/>
    </row>
    <row r="54" spans="1:10" ht="12.75" customHeight="1">
      <c r="A54" s="132"/>
      <c r="B54" s="120"/>
      <c r="C54" s="114">
        <v>4010</v>
      </c>
      <c r="D54" s="111" t="s">
        <v>186</v>
      </c>
      <c r="E54" s="116">
        <f>538800+5800+63200+11400</f>
        <v>619200</v>
      </c>
      <c r="F54" s="116"/>
      <c r="G54" s="116"/>
      <c r="H54" s="112">
        <f>E54+F54-G54</f>
        <v>619200</v>
      </c>
      <c r="I54" s="112">
        <f>E54</f>
        <v>619200</v>
      </c>
      <c r="J54" s="112"/>
    </row>
    <row r="55" spans="1:10" ht="12.75" customHeight="1">
      <c r="A55" s="132"/>
      <c r="B55" s="120"/>
      <c r="C55" s="114">
        <v>4040</v>
      </c>
      <c r="D55" s="111" t="s">
        <v>187</v>
      </c>
      <c r="E55" s="116">
        <v>45000</v>
      </c>
      <c r="F55" s="116"/>
      <c r="G55" s="116"/>
      <c r="H55" s="112">
        <f>E55+F55-G55</f>
        <v>45000</v>
      </c>
      <c r="I55" s="112">
        <f>E55</f>
        <v>45000</v>
      </c>
      <c r="J55" s="112"/>
    </row>
    <row r="56" spans="1:10" ht="12.75" customHeight="1">
      <c r="A56" s="132"/>
      <c r="B56" s="120"/>
      <c r="C56" s="114">
        <v>4110</v>
      </c>
      <c r="D56" s="111" t="s">
        <v>188</v>
      </c>
      <c r="E56" s="116">
        <v>100000</v>
      </c>
      <c r="F56" s="116"/>
      <c r="G56" s="116"/>
      <c r="H56" s="112">
        <f>E56+F56-G56</f>
        <v>100000</v>
      </c>
      <c r="I56" s="112"/>
      <c r="J56" s="112">
        <f>E56</f>
        <v>100000</v>
      </c>
    </row>
    <row r="57" spans="1:10" ht="12.75" customHeight="1">
      <c r="A57" s="132"/>
      <c r="B57" s="120"/>
      <c r="C57" s="114">
        <v>4120</v>
      </c>
      <c r="D57" s="111" t="s">
        <v>189</v>
      </c>
      <c r="E57" s="116">
        <v>15000</v>
      </c>
      <c r="F57" s="116"/>
      <c r="G57" s="116"/>
      <c r="H57" s="112">
        <f>E57+F57-G57</f>
        <v>15000</v>
      </c>
      <c r="I57" s="112"/>
      <c r="J57" s="112">
        <f>E57</f>
        <v>15000</v>
      </c>
    </row>
    <row r="58" spans="1:10" ht="12.75" customHeight="1">
      <c r="A58" s="132"/>
      <c r="B58" s="120"/>
      <c r="C58" s="59">
        <v>4170</v>
      </c>
      <c r="D58" s="46" t="s">
        <v>171</v>
      </c>
      <c r="E58" s="116">
        <v>13000</v>
      </c>
      <c r="F58" s="116"/>
      <c r="G58" s="116"/>
      <c r="H58" s="112">
        <f>E58+F58-G58</f>
        <v>13000</v>
      </c>
      <c r="I58" s="112">
        <f>E58</f>
        <v>13000</v>
      </c>
      <c r="J58" s="112"/>
    </row>
    <row r="59" spans="1:10" ht="12.75" customHeight="1">
      <c r="A59" s="132"/>
      <c r="B59" s="120"/>
      <c r="C59" s="114">
        <v>4210</v>
      </c>
      <c r="D59" s="111" t="s">
        <v>172</v>
      </c>
      <c r="E59" s="116">
        <v>50000</v>
      </c>
      <c r="F59" s="116"/>
      <c r="G59" s="116"/>
      <c r="H59" s="112">
        <f>E59+F59-G59</f>
        <v>50000</v>
      </c>
      <c r="I59" s="112"/>
      <c r="J59" s="112"/>
    </row>
    <row r="60" spans="1:10" ht="12.75" customHeight="1">
      <c r="A60" s="132"/>
      <c r="B60" s="120"/>
      <c r="C60" s="114">
        <v>4260</v>
      </c>
      <c r="D60" s="111" t="s">
        <v>197</v>
      </c>
      <c r="E60" s="116">
        <v>5000</v>
      </c>
      <c r="F60" s="116"/>
      <c r="G60" s="116"/>
      <c r="H60" s="112">
        <f>E60+F60-G60</f>
        <v>5000</v>
      </c>
      <c r="I60" s="112"/>
      <c r="J60" s="112"/>
    </row>
    <row r="61" spans="1:10" ht="12.75" customHeight="1">
      <c r="A61" s="132"/>
      <c r="B61" s="120"/>
      <c r="C61" s="114">
        <v>4300</v>
      </c>
      <c r="D61" s="111" t="s">
        <v>184</v>
      </c>
      <c r="E61" s="116">
        <v>45000</v>
      </c>
      <c r="F61" s="116"/>
      <c r="G61" s="116"/>
      <c r="H61" s="112">
        <f>E61+F61-G61</f>
        <v>45000</v>
      </c>
      <c r="I61" s="112"/>
      <c r="J61" s="112"/>
    </row>
    <row r="62" spans="1:10" ht="12.75" customHeight="1">
      <c r="A62" s="132"/>
      <c r="B62" s="120"/>
      <c r="C62" s="114">
        <v>4350</v>
      </c>
      <c r="D62" s="111" t="s">
        <v>198</v>
      </c>
      <c r="E62" s="116">
        <v>1000</v>
      </c>
      <c r="F62" s="116"/>
      <c r="G62" s="116"/>
      <c r="H62" s="112">
        <f>E62+F62-G62</f>
        <v>1000</v>
      </c>
      <c r="I62" s="112"/>
      <c r="J62" s="112"/>
    </row>
    <row r="63" spans="1:10" ht="12.75" customHeight="1">
      <c r="A63" s="132"/>
      <c r="B63" s="120"/>
      <c r="C63" s="114">
        <v>4360</v>
      </c>
      <c r="D63" s="111" t="s">
        <v>199</v>
      </c>
      <c r="E63" s="116">
        <v>2500</v>
      </c>
      <c r="F63" s="116"/>
      <c r="G63" s="116"/>
      <c r="H63" s="112">
        <f>E63+F63-G63</f>
        <v>2500</v>
      </c>
      <c r="I63" s="112"/>
      <c r="J63" s="112"/>
    </row>
    <row r="64" spans="1:10" ht="12.75" customHeight="1">
      <c r="A64" s="132"/>
      <c r="B64" s="120"/>
      <c r="C64" s="114">
        <v>4370</v>
      </c>
      <c r="D64" s="111" t="s">
        <v>200</v>
      </c>
      <c r="E64" s="116">
        <v>8000</v>
      </c>
      <c r="F64" s="116"/>
      <c r="G64" s="116"/>
      <c r="H64" s="112">
        <f>E64+F64-G64</f>
        <v>8000</v>
      </c>
      <c r="I64" s="112"/>
      <c r="J64" s="112"/>
    </row>
    <row r="65" spans="1:10" ht="12.75" customHeight="1">
      <c r="A65" s="132"/>
      <c r="B65" s="120"/>
      <c r="C65" s="114">
        <v>4410</v>
      </c>
      <c r="D65" s="111" t="s">
        <v>193</v>
      </c>
      <c r="E65" s="116">
        <v>17000</v>
      </c>
      <c r="F65" s="116"/>
      <c r="G65" s="116"/>
      <c r="H65" s="112">
        <f>E65+F65-G65</f>
        <v>17000</v>
      </c>
      <c r="I65" s="112"/>
      <c r="J65" s="112"/>
    </row>
    <row r="66" spans="1:10" ht="12.75" customHeight="1">
      <c r="A66" s="132"/>
      <c r="B66" s="120"/>
      <c r="C66" s="114">
        <v>4430</v>
      </c>
      <c r="D66" s="111" t="s">
        <v>179</v>
      </c>
      <c r="E66" s="116">
        <v>1500</v>
      </c>
      <c r="F66" s="116"/>
      <c r="G66" s="116"/>
      <c r="H66" s="112">
        <f>E66+F66-G66</f>
        <v>1500</v>
      </c>
      <c r="I66" s="112"/>
      <c r="J66" s="112"/>
    </row>
    <row r="67" spans="1:10" ht="12.75" customHeight="1">
      <c r="A67" s="132"/>
      <c r="B67" s="120"/>
      <c r="C67" s="114">
        <v>4440</v>
      </c>
      <c r="D67" s="111" t="s">
        <v>190</v>
      </c>
      <c r="E67" s="116">
        <v>14560</v>
      </c>
      <c r="F67" s="116"/>
      <c r="G67" s="116"/>
      <c r="H67" s="112">
        <f>E67+F67-G67</f>
        <v>14560</v>
      </c>
      <c r="I67" s="112"/>
      <c r="J67" s="112"/>
    </row>
    <row r="68" spans="1:10" ht="12.75" customHeight="1">
      <c r="A68" s="132"/>
      <c r="B68" s="120"/>
      <c r="C68" s="114">
        <v>4700</v>
      </c>
      <c r="D68" s="111" t="s">
        <v>201</v>
      </c>
      <c r="E68" s="116">
        <v>5000</v>
      </c>
      <c r="F68" s="116"/>
      <c r="G68" s="116"/>
      <c r="H68" s="112">
        <f>E68+F68-G68</f>
        <v>5000</v>
      </c>
      <c r="I68" s="112"/>
      <c r="J68" s="112"/>
    </row>
    <row r="69" spans="1:10" ht="24.75">
      <c r="A69" s="132"/>
      <c r="B69" s="120"/>
      <c r="C69" s="114">
        <v>4740</v>
      </c>
      <c r="D69" s="115" t="s">
        <v>202</v>
      </c>
      <c r="E69" s="116">
        <v>5000</v>
      </c>
      <c r="F69" s="116"/>
      <c r="G69" s="116"/>
      <c r="H69" s="112">
        <f>E69+F69-G69</f>
        <v>5000</v>
      </c>
      <c r="I69" s="112"/>
      <c r="J69" s="112"/>
    </row>
    <row r="70" spans="1:10" ht="12.75">
      <c r="A70" s="132"/>
      <c r="B70" s="120"/>
      <c r="C70" s="114">
        <v>4750</v>
      </c>
      <c r="D70" s="115" t="s">
        <v>203</v>
      </c>
      <c r="E70" s="116">
        <v>10000</v>
      </c>
      <c r="F70" s="116"/>
      <c r="G70" s="116"/>
      <c r="H70" s="112">
        <f>E70+F70-G70</f>
        <v>10000</v>
      </c>
      <c r="I70" s="112"/>
      <c r="J70" s="112"/>
    </row>
    <row r="71" spans="1:10" ht="12.75" customHeight="1">
      <c r="A71" s="39"/>
      <c r="B71" s="135"/>
      <c r="C71" s="114">
        <v>6050</v>
      </c>
      <c r="D71" s="111" t="s">
        <v>159</v>
      </c>
      <c r="E71" s="116">
        <v>10000</v>
      </c>
      <c r="F71" s="116"/>
      <c r="G71" s="116"/>
      <c r="H71" s="112">
        <f>E71+F71-G71</f>
        <v>10000</v>
      </c>
      <c r="I71" s="112"/>
      <c r="J71" s="112"/>
    </row>
    <row r="72" spans="1:10" ht="30.75" customHeight="1">
      <c r="A72" s="119">
        <v>751</v>
      </c>
      <c r="B72" s="136" t="s">
        <v>204</v>
      </c>
      <c r="C72" s="136"/>
      <c r="D72" s="136"/>
      <c r="E72" s="104">
        <f>SUM(E73)</f>
        <v>800</v>
      </c>
      <c r="F72" s="104">
        <f>SUM(F73)</f>
        <v>0</v>
      </c>
      <c r="G72" s="104">
        <f>SUM(G73)</f>
        <v>0</v>
      </c>
      <c r="H72" s="104">
        <f>SUM(H73)</f>
        <v>800</v>
      </c>
      <c r="I72" s="104">
        <f>SUM(I73)</f>
        <v>0</v>
      </c>
      <c r="J72" s="104">
        <f>SUM(J73)</f>
        <v>0</v>
      </c>
    </row>
    <row r="73" spans="1:10" ht="12.75">
      <c r="A73" s="132"/>
      <c r="B73" s="35">
        <v>75101</v>
      </c>
      <c r="C73" s="108" t="s">
        <v>205</v>
      </c>
      <c r="D73" s="108"/>
      <c r="E73" s="37">
        <f>SUM(E74:E74)</f>
        <v>800</v>
      </c>
      <c r="F73" s="37">
        <f>SUM(F74:F74)</f>
        <v>0</v>
      </c>
      <c r="G73" s="37">
        <f>SUM(G74:G74)</f>
        <v>0</v>
      </c>
      <c r="H73" s="37">
        <f>SUM(H74:H74)</f>
        <v>800</v>
      </c>
      <c r="I73" s="37">
        <f>SUM(I74:I74)</f>
        <v>0</v>
      </c>
      <c r="J73" s="37">
        <f>SUM(J74:J74)</f>
        <v>0</v>
      </c>
    </row>
    <row r="74" spans="1:256" s="109" customFormat="1" ht="12.75" customHeight="1">
      <c r="A74" s="39"/>
      <c r="B74" s="39"/>
      <c r="C74" s="114">
        <v>4210</v>
      </c>
      <c r="D74" s="111" t="s">
        <v>172</v>
      </c>
      <c r="E74" s="122">
        <v>800</v>
      </c>
      <c r="F74" s="122"/>
      <c r="G74" s="122"/>
      <c r="H74" s="112">
        <f>E74+F74-G74</f>
        <v>800</v>
      </c>
      <c r="I74" s="112"/>
      <c r="J74" s="112"/>
      <c r="IN74" s="2"/>
      <c r="IO74" s="2"/>
      <c r="IP74"/>
      <c r="IQ74"/>
      <c r="IR74"/>
      <c r="IS74"/>
      <c r="IT74"/>
      <c r="IU74"/>
      <c r="IV74"/>
    </row>
    <row r="75" spans="1:256" s="105" customFormat="1" ht="15">
      <c r="A75" s="119">
        <v>754</v>
      </c>
      <c r="B75" s="136" t="s">
        <v>38</v>
      </c>
      <c r="C75" s="136"/>
      <c r="D75" s="136"/>
      <c r="E75" s="104">
        <f>SUM(E76,E83)</f>
        <v>24500</v>
      </c>
      <c r="F75" s="104">
        <f>SUM(F76,F83)</f>
        <v>60000</v>
      </c>
      <c r="G75" s="104">
        <f>SUM(G76,G83)</f>
        <v>0</v>
      </c>
      <c r="H75" s="104">
        <f>SUM(H76,H83)</f>
        <v>84500</v>
      </c>
      <c r="I75" s="104">
        <f>SUM(I76,I83)</f>
        <v>0</v>
      </c>
      <c r="J75" s="104">
        <f>SUM(J76,J83)</f>
        <v>0</v>
      </c>
      <c r="IN75" s="2"/>
      <c r="IO75" s="2"/>
      <c r="IP75"/>
      <c r="IQ75"/>
      <c r="IR75"/>
      <c r="IS75"/>
      <c r="IT75"/>
      <c r="IU75"/>
      <c r="IV75"/>
    </row>
    <row r="76" spans="1:256" s="109" customFormat="1" ht="12.75" customHeight="1">
      <c r="A76" s="34"/>
      <c r="B76" s="35">
        <v>75412</v>
      </c>
      <c r="C76" s="36" t="s">
        <v>206</v>
      </c>
      <c r="D76" s="36"/>
      <c r="E76" s="37">
        <f>SUM(E77:E82)</f>
        <v>24000</v>
      </c>
      <c r="F76" s="37">
        <f>SUM(F77:F82)</f>
        <v>60000</v>
      </c>
      <c r="G76" s="37">
        <f>SUM(G77:G82)</f>
        <v>0</v>
      </c>
      <c r="H76" s="37">
        <f>SUM(H77:H82)</f>
        <v>84000</v>
      </c>
      <c r="I76" s="37">
        <f>SUM(I77:I82)</f>
        <v>0</v>
      </c>
      <c r="J76" s="37">
        <f>SUM(J77:J82)</f>
        <v>0</v>
      </c>
      <c r="IN76" s="2"/>
      <c r="IO76" s="2"/>
      <c r="IP76"/>
      <c r="IQ76"/>
      <c r="IR76"/>
      <c r="IS76"/>
      <c r="IT76"/>
      <c r="IU76"/>
      <c r="IV76"/>
    </row>
    <row r="77" spans="1:256" s="109" customFormat="1" ht="12.75" customHeight="1">
      <c r="A77" s="34"/>
      <c r="B77" s="132"/>
      <c r="C77" s="137">
        <v>3030</v>
      </c>
      <c r="D77" s="138" t="s">
        <v>192</v>
      </c>
      <c r="E77" s="116">
        <v>3000</v>
      </c>
      <c r="F77" s="116"/>
      <c r="G77" s="116"/>
      <c r="H77" s="112">
        <f>E77+F77-G77</f>
        <v>3000</v>
      </c>
      <c r="I77" s="112"/>
      <c r="J77" s="112"/>
      <c r="IN77" s="2"/>
      <c r="IO77" s="2"/>
      <c r="IP77"/>
      <c r="IQ77"/>
      <c r="IR77"/>
      <c r="IS77"/>
      <c r="IT77"/>
      <c r="IU77"/>
      <c r="IV77"/>
    </row>
    <row r="78" spans="1:10" ht="12.75" customHeight="1">
      <c r="A78" s="34"/>
      <c r="B78" s="132"/>
      <c r="C78" s="114">
        <v>4210</v>
      </c>
      <c r="D78" s="111" t="s">
        <v>172</v>
      </c>
      <c r="E78" s="116">
        <v>8000</v>
      </c>
      <c r="F78" s="116"/>
      <c r="G78" s="116"/>
      <c r="H78" s="112">
        <f>E78+F78-G78</f>
        <v>8000</v>
      </c>
      <c r="I78" s="112"/>
      <c r="J78" s="112"/>
    </row>
    <row r="79" spans="1:10" ht="12.75" customHeight="1">
      <c r="A79" s="34"/>
      <c r="B79" s="132"/>
      <c r="C79" s="114">
        <v>4260</v>
      </c>
      <c r="D79" s="111" t="s">
        <v>197</v>
      </c>
      <c r="E79" s="116">
        <v>5000</v>
      </c>
      <c r="F79" s="116"/>
      <c r="G79" s="116"/>
      <c r="H79" s="112">
        <f>E79+F79-G79</f>
        <v>5000</v>
      </c>
      <c r="I79" s="112"/>
      <c r="J79" s="112"/>
    </row>
    <row r="80" spans="1:10" ht="12.75" customHeight="1">
      <c r="A80" s="34"/>
      <c r="B80" s="132"/>
      <c r="C80" s="114">
        <v>4300</v>
      </c>
      <c r="D80" s="111" t="s">
        <v>184</v>
      </c>
      <c r="E80" s="116">
        <v>5000</v>
      </c>
      <c r="F80" s="116"/>
      <c r="G80" s="116"/>
      <c r="H80" s="112">
        <f>E80+F80-G80</f>
        <v>5000</v>
      </c>
      <c r="I80" s="112"/>
      <c r="J80" s="112"/>
    </row>
    <row r="81" spans="1:10" ht="12.75" customHeight="1">
      <c r="A81" s="34"/>
      <c r="B81" s="132"/>
      <c r="C81" s="114">
        <v>4430</v>
      </c>
      <c r="D81" s="111" t="s">
        <v>179</v>
      </c>
      <c r="E81" s="116">
        <v>3000</v>
      </c>
      <c r="F81" s="116"/>
      <c r="G81" s="116"/>
      <c r="H81" s="112">
        <f>E81+F81-G81</f>
        <v>3000</v>
      </c>
      <c r="I81" s="112"/>
      <c r="J81" s="112"/>
    </row>
    <row r="82" spans="1:10" ht="12.75" customHeight="1">
      <c r="A82" s="34"/>
      <c r="B82" s="132"/>
      <c r="C82" s="114">
        <v>6050</v>
      </c>
      <c r="D82" s="111" t="s">
        <v>159</v>
      </c>
      <c r="E82" s="116"/>
      <c r="F82" s="116">
        <v>60000</v>
      </c>
      <c r="G82" s="116"/>
      <c r="H82" s="112">
        <f>E82+F82-G82</f>
        <v>60000</v>
      </c>
      <c r="I82" s="112"/>
      <c r="J82" s="112"/>
    </row>
    <row r="83" spans="1:10" ht="12.75" customHeight="1">
      <c r="A83" s="34"/>
      <c r="B83" s="35">
        <v>75414</v>
      </c>
      <c r="C83" s="36" t="s">
        <v>39</v>
      </c>
      <c r="D83" s="36"/>
      <c r="E83" s="37">
        <f>SUM(E84:E84)</f>
        <v>500</v>
      </c>
      <c r="F83" s="37">
        <f>SUM(F84:F84)</f>
        <v>0</v>
      </c>
      <c r="G83" s="37">
        <f>SUM(G84:G84)</f>
        <v>0</v>
      </c>
      <c r="H83" s="37">
        <f>SUM(H84:H84)</f>
        <v>500</v>
      </c>
      <c r="I83" s="37">
        <f>SUM(I84:I84)</f>
        <v>0</v>
      </c>
      <c r="J83" s="37">
        <f>SUM(J84:J84)</f>
        <v>0</v>
      </c>
    </row>
    <row r="84" spans="1:256" s="105" customFormat="1" ht="12.75" customHeight="1">
      <c r="A84" s="38"/>
      <c r="B84" s="39"/>
      <c r="C84" s="6">
        <v>4210</v>
      </c>
      <c r="D84" s="111" t="s">
        <v>172</v>
      </c>
      <c r="E84" s="116">
        <v>500</v>
      </c>
      <c r="F84" s="116"/>
      <c r="G84" s="116"/>
      <c r="H84" s="112">
        <f>E84+F84-G84</f>
        <v>500</v>
      </c>
      <c r="I84" s="112"/>
      <c r="J84" s="112"/>
      <c r="IN84" s="2"/>
      <c r="IO84" s="2"/>
      <c r="IP84"/>
      <c r="IQ84"/>
      <c r="IR84"/>
      <c r="IS84"/>
      <c r="IT84"/>
      <c r="IU84"/>
      <c r="IV84"/>
    </row>
    <row r="85" spans="1:256" s="105" customFormat="1" ht="45.75" customHeight="1">
      <c r="A85" s="102" t="s">
        <v>40</v>
      </c>
      <c r="B85" s="136" t="s">
        <v>41</v>
      </c>
      <c r="C85" s="136"/>
      <c r="D85" s="136"/>
      <c r="E85" s="104">
        <f>SUM(E86)</f>
        <v>17000</v>
      </c>
      <c r="F85" s="104">
        <f>SUM(F86)</f>
        <v>0</v>
      </c>
      <c r="G85" s="104">
        <f>SUM(G86)</f>
        <v>0</v>
      </c>
      <c r="H85" s="104">
        <f>SUM(H86)</f>
        <v>17000</v>
      </c>
      <c r="I85" s="104">
        <f>SUM(I86)</f>
        <v>16500</v>
      </c>
      <c r="J85" s="104">
        <f>SUM(J86)</f>
        <v>0</v>
      </c>
      <c r="IN85" s="2"/>
      <c r="IO85" s="2"/>
      <c r="IP85"/>
      <c r="IQ85"/>
      <c r="IR85"/>
      <c r="IS85"/>
      <c r="IT85"/>
      <c r="IU85"/>
      <c r="IV85"/>
    </row>
    <row r="86" spans="1:256" s="105" customFormat="1" ht="12.75" customHeight="1">
      <c r="A86" s="32"/>
      <c r="B86" s="139">
        <v>75647</v>
      </c>
      <c r="C86" s="140" t="s">
        <v>207</v>
      </c>
      <c r="D86" s="140"/>
      <c r="E86" s="37">
        <f>SUM(E87:E88)</f>
        <v>17000</v>
      </c>
      <c r="F86" s="37">
        <f>SUM(F87:F88)</f>
        <v>0</v>
      </c>
      <c r="G86" s="37">
        <f>SUM(G87:G88)</f>
        <v>0</v>
      </c>
      <c r="H86" s="37">
        <f>SUM(H87:H88)</f>
        <v>17000</v>
      </c>
      <c r="I86" s="37">
        <f>SUM(I87:I88)</f>
        <v>16500</v>
      </c>
      <c r="J86" s="37">
        <f>SUM(J87:J88)</f>
        <v>0</v>
      </c>
      <c r="IN86" s="2"/>
      <c r="IO86" s="2"/>
      <c r="IP86"/>
      <c r="IQ86"/>
      <c r="IR86"/>
      <c r="IS86"/>
      <c r="IT86"/>
      <c r="IU86"/>
      <c r="IV86"/>
    </row>
    <row r="87" spans="1:256" s="105" customFormat="1" ht="12.75" customHeight="1">
      <c r="A87" s="32"/>
      <c r="B87" s="141"/>
      <c r="C87" s="6">
        <v>4100</v>
      </c>
      <c r="D87" s="130" t="s">
        <v>177</v>
      </c>
      <c r="E87" s="116">
        <v>16500</v>
      </c>
      <c r="F87" s="116"/>
      <c r="G87" s="116"/>
      <c r="H87" s="112">
        <f>E87+F87-G87</f>
        <v>16500</v>
      </c>
      <c r="I87" s="123">
        <f>E87</f>
        <v>16500</v>
      </c>
      <c r="J87" s="112"/>
      <c r="IN87" s="2"/>
      <c r="IO87" s="2"/>
      <c r="IP87"/>
      <c r="IQ87"/>
      <c r="IR87"/>
      <c r="IS87"/>
      <c r="IT87"/>
      <c r="IU87"/>
      <c r="IV87"/>
    </row>
    <row r="88" spans="1:256" s="105" customFormat="1" ht="12.75" customHeight="1">
      <c r="A88" s="32"/>
      <c r="B88" s="141"/>
      <c r="C88" s="114">
        <v>4300</v>
      </c>
      <c r="D88" s="111" t="s">
        <v>184</v>
      </c>
      <c r="E88" s="116">
        <v>500</v>
      </c>
      <c r="F88" s="116"/>
      <c r="G88" s="116"/>
      <c r="H88" s="112">
        <f>E88+F88-G88</f>
        <v>500</v>
      </c>
      <c r="I88" s="123"/>
      <c r="J88" s="112"/>
      <c r="IN88" s="2"/>
      <c r="IO88" s="2"/>
      <c r="IP88"/>
      <c r="IQ88"/>
      <c r="IR88"/>
      <c r="IS88"/>
      <c r="IT88"/>
      <c r="IU88"/>
      <c r="IV88"/>
    </row>
    <row r="89" spans="1:256" s="109" customFormat="1" ht="13.5">
      <c r="A89" s="119">
        <v>757</v>
      </c>
      <c r="B89" s="103" t="s">
        <v>208</v>
      </c>
      <c r="C89" s="103"/>
      <c r="D89" s="103"/>
      <c r="E89" s="104">
        <f>SUM(E90)</f>
        <v>10000</v>
      </c>
      <c r="F89" s="104">
        <f>SUM(F90)</f>
        <v>0</v>
      </c>
      <c r="G89" s="104">
        <f>SUM(G90)</f>
        <v>0</v>
      </c>
      <c r="H89" s="104">
        <f>SUM(H90)</f>
        <v>10000</v>
      </c>
      <c r="I89" s="104">
        <f>SUM(I90)</f>
        <v>0</v>
      </c>
      <c r="J89" s="112"/>
      <c r="IN89" s="2"/>
      <c r="IO89" s="2"/>
      <c r="IP89"/>
      <c r="IQ89"/>
      <c r="IR89"/>
      <c r="IS89"/>
      <c r="IT89"/>
      <c r="IU89"/>
      <c r="IV89"/>
    </row>
    <row r="90" spans="1:10" ht="12.75" customHeight="1">
      <c r="A90" s="34"/>
      <c r="B90" s="133">
        <v>75702</v>
      </c>
      <c r="C90" s="142" t="s">
        <v>209</v>
      </c>
      <c r="D90" s="142"/>
      <c r="E90" s="37">
        <f>SUM(E91)</f>
        <v>10000</v>
      </c>
      <c r="F90" s="37">
        <f>SUM(F91)</f>
        <v>0</v>
      </c>
      <c r="G90" s="37">
        <f>SUM(G91)</f>
        <v>0</v>
      </c>
      <c r="H90" s="37">
        <f>SUM(H91)</f>
        <v>10000</v>
      </c>
      <c r="I90" s="37">
        <f>SUM(I91)</f>
        <v>0</v>
      </c>
      <c r="J90" s="112"/>
    </row>
    <row r="91" spans="1:256" s="105" customFormat="1" ht="26.25" customHeight="1">
      <c r="A91" s="38"/>
      <c r="B91" s="143"/>
      <c r="C91" s="6">
        <v>8070</v>
      </c>
      <c r="D91" s="115" t="s">
        <v>210</v>
      </c>
      <c r="E91" s="116">
        <v>10000</v>
      </c>
      <c r="F91" s="116"/>
      <c r="G91" s="116"/>
      <c r="H91" s="112">
        <f>E91+F91-G91</f>
        <v>10000</v>
      </c>
      <c r="I91" s="112"/>
      <c r="J91" s="112"/>
      <c r="IN91" s="2"/>
      <c r="IO91" s="2"/>
      <c r="IP91"/>
      <c r="IQ91"/>
      <c r="IR91"/>
      <c r="IS91"/>
      <c r="IT91"/>
      <c r="IU91"/>
      <c r="IV91"/>
    </row>
    <row r="92" spans="1:256" s="109" customFormat="1" ht="15.75" customHeight="1">
      <c r="A92" s="119">
        <v>758</v>
      </c>
      <c r="B92" s="103" t="s">
        <v>83</v>
      </c>
      <c r="C92" s="103"/>
      <c r="D92" s="103"/>
      <c r="E92" s="104">
        <f>SUM(E93)</f>
        <v>60000</v>
      </c>
      <c r="F92" s="104">
        <f>SUM(F93)</f>
        <v>0</v>
      </c>
      <c r="G92" s="104">
        <f>SUM(G93)</f>
        <v>0</v>
      </c>
      <c r="H92" s="104">
        <f>SUM(H93)</f>
        <v>60000</v>
      </c>
      <c r="I92" s="104">
        <f>SUM(I93)</f>
        <v>0</v>
      </c>
      <c r="J92" s="112"/>
      <c r="IN92" s="2"/>
      <c r="IO92" s="2"/>
      <c r="IP92"/>
      <c r="IQ92"/>
      <c r="IR92"/>
      <c r="IS92"/>
      <c r="IT92"/>
      <c r="IU92"/>
      <c r="IV92"/>
    </row>
    <row r="93" spans="1:10" ht="15">
      <c r="A93" s="34"/>
      <c r="B93" s="35">
        <v>75818</v>
      </c>
      <c r="C93" s="36" t="s">
        <v>211</v>
      </c>
      <c r="D93" s="36"/>
      <c r="E93" s="37">
        <f>SUM(E94)</f>
        <v>60000</v>
      </c>
      <c r="F93" s="37">
        <f>SUM(F94)</f>
        <v>0</v>
      </c>
      <c r="G93" s="37">
        <f>SUM(G94)</f>
        <v>0</v>
      </c>
      <c r="H93" s="37">
        <f>SUM(H94)</f>
        <v>60000</v>
      </c>
      <c r="I93" s="37">
        <f>SUM(I94)</f>
        <v>0</v>
      </c>
      <c r="J93" s="112"/>
    </row>
    <row r="94" spans="1:256" s="105" customFormat="1" ht="15">
      <c r="A94" s="38"/>
      <c r="B94" s="39"/>
      <c r="C94" s="6">
        <v>4810</v>
      </c>
      <c r="D94" s="111" t="s">
        <v>212</v>
      </c>
      <c r="E94" s="144">
        <v>60000</v>
      </c>
      <c r="F94" s="144"/>
      <c r="G94" s="144"/>
      <c r="H94" s="112">
        <f>E94+F94-G94</f>
        <v>60000</v>
      </c>
      <c r="I94" s="112"/>
      <c r="J94" s="112"/>
      <c r="IN94" s="2"/>
      <c r="IO94" s="2"/>
      <c r="IP94"/>
      <c r="IQ94"/>
      <c r="IR94"/>
      <c r="IS94"/>
      <c r="IT94"/>
      <c r="IU94"/>
      <c r="IV94"/>
    </row>
    <row r="95" spans="1:256" s="105" customFormat="1" ht="15">
      <c r="A95" s="119">
        <v>801</v>
      </c>
      <c r="B95" s="103" t="s">
        <v>213</v>
      </c>
      <c r="C95" s="103"/>
      <c r="D95" s="103"/>
      <c r="E95" s="104">
        <f>SUM(E96,E115,E124,E143,E152,E156)</f>
        <v>2123376</v>
      </c>
      <c r="F95" s="104">
        <f>SUM(F96,F115,F124,F143,F152,F156)</f>
        <v>130013</v>
      </c>
      <c r="G95" s="104">
        <f>SUM(G96,G115,G124,G143,G152,G156)</f>
        <v>0</v>
      </c>
      <c r="H95" s="104">
        <f>SUM(H96,H115,H124,H143,H152,H156)</f>
        <v>2253389</v>
      </c>
      <c r="I95" s="104">
        <f>SUM(I96,I115,I124,I143,I152,I156)</f>
        <v>1292090</v>
      </c>
      <c r="J95" s="104">
        <f>SUM(J96,J115,J124,J143,J152,J156)</f>
        <v>269180</v>
      </c>
      <c r="IN95" s="2"/>
      <c r="IO95" s="2"/>
      <c r="IP95"/>
      <c r="IQ95"/>
      <c r="IR95"/>
      <c r="IS95"/>
      <c r="IT95"/>
      <c r="IU95"/>
      <c r="IV95"/>
    </row>
    <row r="96" spans="1:256" s="105" customFormat="1" ht="12.75" customHeight="1">
      <c r="A96" s="34"/>
      <c r="B96" s="133">
        <v>80101</v>
      </c>
      <c r="C96" s="145" t="s">
        <v>214</v>
      </c>
      <c r="D96" s="145"/>
      <c r="E96" s="146">
        <f>SUM(E97:E114)</f>
        <v>1167470</v>
      </c>
      <c r="F96" s="146">
        <f>SUM(F97:F114)</f>
        <v>60000</v>
      </c>
      <c r="G96" s="146">
        <f>SUM(G97:G114)</f>
        <v>0</v>
      </c>
      <c r="H96" s="146">
        <f>SUM(H97:H114)</f>
        <v>1227470</v>
      </c>
      <c r="I96" s="146">
        <f>SUM(I97:I114)</f>
        <v>775500</v>
      </c>
      <c r="J96" s="146">
        <f>SUM(J97:J114)</f>
        <v>160600</v>
      </c>
      <c r="IN96" s="2"/>
      <c r="IO96" s="2"/>
      <c r="IP96"/>
      <c r="IQ96"/>
      <c r="IR96"/>
      <c r="IS96"/>
      <c r="IT96"/>
      <c r="IU96"/>
      <c r="IV96"/>
    </row>
    <row r="97" spans="1:256" s="105" customFormat="1" ht="12.75" customHeight="1">
      <c r="A97" s="34"/>
      <c r="B97" s="129"/>
      <c r="C97" s="6">
        <v>3020</v>
      </c>
      <c r="D97" s="147" t="s">
        <v>195</v>
      </c>
      <c r="E97" s="144">
        <f>2a!E5+2a!E24</f>
        <v>69700</v>
      </c>
      <c r="F97" s="144">
        <f>2a!F5+2a!F24</f>
        <v>0</v>
      </c>
      <c r="G97" s="144">
        <f>2a!G5+2a!G24</f>
        <v>0</v>
      </c>
      <c r="H97" s="144">
        <f>2a!H5+2a!H24</f>
        <v>69700</v>
      </c>
      <c r="I97" s="144">
        <f>2a!I5+2a!I24</f>
        <v>0</v>
      </c>
      <c r="J97" s="144">
        <f>2a!J5+2a!J24</f>
        <v>0</v>
      </c>
      <c r="IN97" s="2"/>
      <c r="IO97" s="2"/>
      <c r="IP97"/>
      <c r="IQ97"/>
      <c r="IR97"/>
      <c r="IS97"/>
      <c r="IT97"/>
      <c r="IU97"/>
      <c r="IV97"/>
    </row>
    <row r="98" spans="1:256" s="105" customFormat="1" ht="12.75" customHeight="1">
      <c r="A98" s="34"/>
      <c r="B98" s="129"/>
      <c r="C98" s="114">
        <v>3040</v>
      </c>
      <c r="D98" s="148" t="s">
        <v>196</v>
      </c>
      <c r="E98" s="144">
        <f>2a!E6+2a!E25</f>
        <v>7500</v>
      </c>
      <c r="F98" s="144">
        <f>2a!F6+2a!F25</f>
        <v>0</v>
      </c>
      <c r="G98" s="144">
        <f>2a!G6+2a!G25</f>
        <v>0</v>
      </c>
      <c r="H98" s="144">
        <f>2a!H6+2a!H25</f>
        <v>7500</v>
      </c>
      <c r="I98" s="144">
        <f>2a!I6+2a!I25</f>
        <v>0</v>
      </c>
      <c r="J98" s="144">
        <f>2a!J6+2a!J25</f>
        <v>0</v>
      </c>
      <c r="IN98" s="2"/>
      <c r="IO98" s="2"/>
      <c r="IP98"/>
      <c r="IQ98"/>
      <c r="IR98"/>
      <c r="IS98"/>
      <c r="IT98"/>
      <c r="IU98"/>
      <c r="IV98"/>
    </row>
    <row r="99" spans="1:256" s="105" customFormat="1" ht="12.75" customHeight="1">
      <c r="A99" s="34"/>
      <c r="B99" s="129"/>
      <c r="C99" s="6">
        <v>4010</v>
      </c>
      <c r="D99" s="147" t="s">
        <v>186</v>
      </c>
      <c r="E99" s="144">
        <f>2a!E7+2a!E26</f>
        <v>717300</v>
      </c>
      <c r="F99" s="144">
        <f>2a!F7+2a!F26</f>
        <v>20000</v>
      </c>
      <c r="G99" s="144">
        <f>2a!G7+2a!G26</f>
        <v>0</v>
      </c>
      <c r="H99" s="144">
        <f>2a!H7+2a!H26</f>
        <v>737300</v>
      </c>
      <c r="I99" s="144">
        <f>2a!I7+2a!I26</f>
        <v>717300</v>
      </c>
      <c r="J99" s="144">
        <f>2a!J7+2a!J26</f>
        <v>0</v>
      </c>
      <c r="IN99" s="2"/>
      <c r="IO99" s="2"/>
      <c r="IP99"/>
      <c r="IQ99"/>
      <c r="IR99"/>
      <c r="IS99"/>
      <c r="IT99"/>
      <c r="IU99"/>
      <c r="IV99"/>
    </row>
    <row r="100" spans="1:256" s="105" customFormat="1" ht="12.75" customHeight="1">
      <c r="A100" s="34"/>
      <c r="B100" s="129"/>
      <c r="C100" s="6">
        <v>4040</v>
      </c>
      <c r="D100" s="147" t="s">
        <v>215</v>
      </c>
      <c r="E100" s="144">
        <f>2a!E8+2a!E27</f>
        <v>58200</v>
      </c>
      <c r="F100" s="144">
        <f>2a!F8+2a!F27</f>
        <v>0</v>
      </c>
      <c r="G100" s="144">
        <f>2a!G8+2a!G27</f>
        <v>0</v>
      </c>
      <c r="H100" s="144">
        <f>2a!H8+2a!H27</f>
        <v>58200</v>
      </c>
      <c r="I100" s="144">
        <f>2a!I8+2a!I27</f>
        <v>58200</v>
      </c>
      <c r="J100" s="144">
        <f>2a!J8+2a!J27</f>
        <v>0</v>
      </c>
      <c r="IN100" s="2"/>
      <c r="IO100" s="2"/>
      <c r="IP100"/>
      <c r="IQ100"/>
      <c r="IR100"/>
      <c r="IS100"/>
      <c r="IT100"/>
      <c r="IU100"/>
      <c r="IV100"/>
    </row>
    <row r="101" spans="1:256" s="105" customFormat="1" ht="12.75" customHeight="1">
      <c r="A101" s="34"/>
      <c r="B101" s="129"/>
      <c r="C101" s="6">
        <v>4110</v>
      </c>
      <c r="D101" s="147" t="s">
        <v>188</v>
      </c>
      <c r="E101" s="144">
        <f>2a!E9+2a!E28</f>
        <v>140400</v>
      </c>
      <c r="F101" s="144">
        <f>2a!F9+2a!F28</f>
        <v>0</v>
      </c>
      <c r="G101" s="144">
        <f>2a!G9+2a!G28</f>
        <v>0</v>
      </c>
      <c r="H101" s="144">
        <f>2a!H9+2a!H28</f>
        <v>140400</v>
      </c>
      <c r="I101" s="144">
        <f>2a!I9+2a!I28</f>
        <v>0</v>
      </c>
      <c r="J101" s="144">
        <f>2a!J9+2a!J28</f>
        <v>140400</v>
      </c>
      <c r="IN101" s="2"/>
      <c r="IO101" s="2"/>
      <c r="IP101"/>
      <c r="IQ101"/>
      <c r="IR101"/>
      <c r="IS101"/>
      <c r="IT101"/>
      <c r="IU101"/>
      <c r="IV101"/>
    </row>
    <row r="102" spans="1:256" s="105" customFormat="1" ht="12.75" customHeight="1">
      <c r="A102" s="34"/>
      <c r="B102" s="129"/>
      <c r="C102" s="6">
        <v>4120</v>
      </c>
      <c r="D102" s="147" t="s">
        <v>189</v>
      </c>
      <c r="E102" s="144">
        <f>2a!E10+2a!E29</f>
        <v>20200</v>
      </c>
      <c r="F102" s="144">
        <f>2a!F10+2a!F29</f>
        <v>0</v>
      </c>
      <c r="G102" s="144">
        <f>2a!G10+2a!G29</f>
        <v>0</v>
      </c>
      <c r="H102" s="144">
        <f>2a!H10+2a!H29</f>
        <v>20200</v>
      </c>
      <c r="I102" s="144">
        <f>2a!I10+2a!I29</f>
        <v>0</v>
      </c>
      <c r="J102" s="144">
        <f>2a!J10+2a!J29</f>
        <v>20200</v>
      </c>
      <c r="IN102" s="2"/>
      <c r="IO102" s="2"/>
      <c r="IP102"/>
      <c r="IQ102"/>
      <c r="IR102"/>
      <c r="IS102"/>
      <c r="IT102"/>
      <c r="IU102"/>
      <c r="IV102"/>
    </row>
    <row r="103" spans="1:256" s="105" customFormat="1" ht="12.75" customHeight="1">
      <c r="A103" s="34"/>
      <c r="B103" s="129"/>
      <c r="C103" s="6">
        <v>4210</v>
      </c>
      <c r="D103" s="147" t="s">
        <v>172</v>
      </c>
      <c r="E103" s="144">
        <f>2a!E11+2a!E30</f>
        <v>56000</v>
      </c>
      <c r="F103" s="144">
        <f>2a!F11+2a!F30</f>
        <v>20000</v>
      </c>
      <c r="G103" s="144">
        <f>2a!G11+2a!G30</f>
        <v>0</v>
      </c>
      <c r="H103" s="144">
        <f>2a!H11+2a!H30</f>
        <v>76000</v>
      </c>
      <c r="I103" s="144">
        <f>2a!I11+2a!I30</f>
        <v>0</v>
      </c>
      <c r="J103" s="144">
        <f>2a!J11+2a!J30</f>
        <v>0</v>
      </c>
      <c r="IN103" s="2"/>
      <c r="IO103" s="2"/>
      <c r="IP103"/>
      <c r="IQ103"/>
      <c r="IR103"/>
      <c r="IS103"/>
      <c r="IT103"/>
      <c r="IU103"/>
      <c r="IV103"/>
    </row>
    <row r="104" spans="1:256" s="105" customFormat="1" ht="12.75" customHeight="1">
      <c r="A104" s="34"/>
      <c r="B104" s="129"/>
      <c r="C104" s="6">
        <v>4240</v>
      </c>
      <c r="D104" s="147" t="s">
        <v>216</v>
      </c>
      <c r="E104" s="144">
        <f>2a!E12+2a!E31</f>
        <v>1500</v>
      </c>
      <c r="F104" s="144">
        <f>2a!F12+2a!F31</f>
        <v>0</v>
      </c>
      <c r="G104" s="144">
        <f>2a!G12+2a!G31</f>
        <v>0</v>
      </c>
      <c r="H104" s="144">
        <f>2a!H12+2a!H31</f>
        <v>1500</v>
      </c>
      <c r="I104" s="144">
        <f>2a!I12+2a!I31</f>
        <v>0</v>
      </c>
      <c r="J104" s="144">
        <f>2a!J12+2a!J31</f>
        <v>0</v>
      </c>
      <c r="IN104" s="2"/>
      <c r="IO104" s="2"/>
      <c r="IP104"/>
      <c r="IQ104"/>
      <c r="IR104"/>
      <c r="IS104"/>
      <c r="IT104"/>
      <c r="IU104"/>
      <c r="IV104"/>
    </row>
    <row r="105" spans="1:256" s="105" customFormat="1" ht="12.75" customHeight="1">
      <c r="A105" s="34"/>
      <c r="B105" s="129"/>
      <c r="C105" s="6">
        <v>4260</v>
      </c>
      <c r="D105" s="147" t="s">
        <v>197</v>
      </c>
      <c r="E105" s="144">
        <f>2a!E13+2a!E32</f>
        <v>12000</v>
      </c>
      <c r="F105" s="144">
        <f>2a!F13+2a!F32</f>
        <v>0</v>
      </c>
      <c r="G105" s="144">
        <f>2a!G13+2a!G32</f>
        <v>0</v>
      </c>
      <c r="H105" s="144">
        <f>2a!H13+2a!H32</f>
        <v>12000</v>
      </c>
      <c r="I105" s="144">
        <f>2a!I13+2a!I32</f>
        <v>0</v>
      </c>
      <c r="J105" s="144">
        <f>2a!J13+2a!J32</f>
        <v>0</v>
      </c>
      <c r="IN105" s="2"/>
      <c r="IO105" s="2"/>
      <c r="IP105"/>
      <c r="IQ105"/>
      <c r="IR105"/>
      <c r="IS105"/>
      <c r="IT105"/>
      <c r="IU105"/>
      <c r="IV105"/>
    </row>
    <row r="106" spans="1:256" s="105" customFormat="1" ht="12.75" customHeight="1">
      <c r="A106" s="34"/>
      <c r="B106" s="129"/>
      <c r="C106" s="114">
        <v>4270</v>
      </c>
      <c r="D106" s="111" t="s">
        <v>217</v>
      </c>
      <c r="E106" s="144">
        <f>2a!E14+2a!E33</f>
        <v>0</v>
      </c>
      <c r="F106" s="144">
        <f>2a!F14+2a!F33</f>
        <v>20000</v>
      </c>
      <c r="G106" s="144">
        <f>2a!G14+2a!G33</f>
        <v>0</v>
      </c>
      <c r="H106" s="144">
        <f>2a!H14+2a!H33</f>
        <v>20000</v>
      </c>
      <c r="I106" s="144">
        <f>2a!I14+2a!I33</f>
        <v>0</v>
      </c>
      <c r="J106" s="144">
        <f>2a!J14+2a!J33</f>
        <v>0</v>
      </c>
      <c r="IN106" s="2"/>
      <c r="IO106" s="2"/>
      <c r="IP106"/>
      <c r="IQ106"/>
      <c r="IR106"/>
      <c r="IS106"/>
      <c r="IT106"/>
      <c r="IU106"/>
      <c r="IV106"/>
    </row>
    <row r="107" spans="1:256" s="105" customFormat="1" ht="12.75" customHeight="1">
      <c r="A107" s="34"/>
      <c r="B107" s="129"/>
      <c r="C107" s="6">
        <v>4300</v>
      </c>
      <c r="D107" s="147" t="s">
        <v>184</v>
      </c>
      <c r="E107" s="144">
        <f>2a!E15+2a!E34</f>
        <v>20000</v>
      </c>
      <c r="F107" s="144">
        <f>2a!F15+2a!F34</f>
        <v>0</v>
      </c>
      <c r="G107" s="144">
        <f>2a!G15+2a!G34</f>
        <v>0</v>
      </c>
      <c r="H107" s="144">
        <f>2a!H15+2a!H34</f>
        <v>20000</v>
      </c>
      <c r="I107" s="144">
        <f>2a!I15+2a!I34</f>
        <v>0</v>
      </c>
      <c r="J107" s="144">
        <f>2a!J15+2a!J34</f>
        <v>0</v>
      </c>
      <c r="IN107" s="2"/>
      <c r="IO107" s="2"/>
      <c r="IP107"/>
      <c r="IQ107"/>
      <c r="IR107"/>
      <c r="IS107"/>
      <c r="IT107"/>
      <c r="IU107"/>
      <c r="IV107"/>
    </row>
    <row r="108" spans="1:256" s="105" customFormat="1" ht="12.75" customHeight="1">
      <c r="A108" s="34"/>
      <c r="B108" s="129"/>
      <c r="C108" s="114">
        <v>4350</v>
      </c>
      <c r="D108" s="111" t="s">
        <v>198</v>
      </c>
      <c r="E108" s="144">
        <f>2a!E16+2a!E35</f>
        <v>2500</v>
      </c>
      <c r="F108" s="144">
        <f>2a!F16+2a!F35</f>
        <v>0</v>
      </c>
      <c r="G108" s="144">
        <f>2a!G16+2a!G35</f>
        <v>0</v>
      </c>
      <c r="H108" s="144">
        <f>2a!H16+2a!H35</f>
        <v>2500</v>
      </c>
      <c r="I108" s="144">
        <f>2a!I16+2a!I35</f>
        <v>0</v>
      </c>
      <c r="J108" s="144">
        <f>2a!J16+2a!J35</f>
        <v>0</v>
      </c>
      <c r="IN108" s="2"/>
      <c r="IO108" s="2"/>
      <c r="IP108"/>
      <c r="IQ108"/>
      <c r="IR108"/>
      <c r="IS108"/>
      <c r="IT108"/>
      <c r="IU108"/>
      <c r="IV108"/>
    </row>
    <row r="109" spans="1:256" s="105" customFormat="1" ht="12.75" customHeight="1">
      <c r="A109" s="34"/>
      <c r="B109" s="129"/>
      <c r="C109" s="114">
        <v>4370</v>
      </c>
      <c r="D109" s="111" t="s">
        <v>200</v>
      </c>
      <c r="E109" s="144">
        <f>2a!E17+2a!E36</f>
        <v>4000</v>
      </c>
      <c r="F109" s="144">
        <f>2a!F17+2a!F36</f>
        <v>0</v>
      </c>
      <c r="G109" s="144">
        <f>2a!G17+2a!G36</f>
        <v>0</v>
      </c>
      <c r="H109" s="144">
        <f>2a!H17+2a!H36</f>
        <v>4000</v>
      </c>
      <c r="I109" s="144">
        <f>2a!I17+2a!I36</f>
        <v>0</v>
      </c>
      <c r="J109" s="144">
        <f>2a!J17+2a!J36</f>
        <v>0</v>
      </c>
      <c r="IN109" s="2"/>
      <c r="IO109" s="2"/>
      <c r="IP109"/>
      <c r="IQ109"/>
      <c r="IR109"/>
      <c r="IS109"/>
      <c r="IT109"/>
      <c r="IU109"/>
      <c r="IV109"/>
    </row>
    <row r="110" spans="1:256" s="105" customFormat="1" ht="12.75" customHeight="1">
      <c r="A110" s="34"/>
      <c r="B110" s="129"/>
      <c r="C110" s="6">
        <v>4410</v>
      </c>
      <c r="D110" s="147" t="s">
        <v>193</v>
      </c>
      <c r="E110" s="144">
        <f>2a!E18+2a!E37</f>
        <v>1000</v>
      </c>
      <c r="F110" s="144">
        <f>2a!F18+2a!F37</f>
        <v>0</v>
      </c>
      <c r="G110" s="144">
        <f>2a!G18+2a!G37</f>
        <v>0</v>
      </c>
      <c r="H110" s="144">
        <f>2a!H18+2a!H37</f>
        <v>1000</v>
      </c>
      <c r="I110" s="144">
        <f>2a!I18+2a!I37</f>
        <v>0</v>
      </c>
      <c r="J110" s="144">
        <f>2a!J18+2a!J37</f>
        <v>0</v>
      </c>
      <c r="IN110" s="2"/>
      <c r="IO110" s="2"/>
      <c r="IP110"/>
      <c r="IQ110"/>
      <c r="IR110"/>
      <c r="IS110"/>
      <c r="IT110"/>
      <c r="IU110"/>
      <c r="IV110"/>
    </row>
    <row r="111" spans="1:256" s="105" customFormat="1" ht="12.75" customHeight="1">
      <c r="A111" s="34"/>
      <c r="B111" s="129"/>
      <c r="C111" s="6">
        <v>4430</v>
      </c>
      <c r="D111" s="147" t="s">
        <v>179</v>
      </c>
      <c r="E111" s="144">
        <f>2a!E19+2a!E38</f>
        <v>1000</v>
      </c>
      <c r="F111" s="144">
        <f>2a!F19+2a!F38</f>
        <v>0</v>
      </c>
      <c r="G111" s="144">
        <f>2a!G19+2a!G38</f>
        <v>0</v>
      </c>
      <c r="H111" s="144">
        <f>2a!H19+2a!H38</f>
        <v>1000</v>
      </c>
      <c r="I111" s="144">
        <f>2a!I19+2a!I38</f>
        <v>0</v>
      </c>
      <c r="J111" s="144">
        <f>2a!J19+2a!J38</f>
        <v>0</v>
      </c>
      <c r="IN111" s="2"/>
      <c r="IO111" s="2"/>
      <c r="IP111"/>
      <c r="IQ111"/>
      <c r="IR111"/>
      <c r="IS111"/>
      <c r="IT111"/>
      <c r="IU111"/>
      <c r="IV111"/>
    </row>
    <row r="112" spans="1:256" s="105" customFormat="1" ht="12.75" customHeight="1">
      <c r="A112" s="34"/>
      <c r="B112" s="129"/>
      <c r="C112" s="6">
        <v>4440</v>
      </c>
      <c r="D112" s="111" t="s">
        <v>190</v>
      </c>
      <c r="E112" s="144">
        <f>2a!E20+2a!E39</f>
        <v>49170</v>
      </c>
      <c r="F112" s="144">
        <f>2a!F20+2a!F39</f>
        <v>0</v>
      </c>
      <c r="G112" s="144">
        <f>2a!G20+2a!G39</f>
        <v>0</v>
      </c>
      <c r="H112" s="144">
        <f>2a!H20+2a!H39</f>
        <v>49170</v>
      </c>
      <c r="I112" s="144">
        <f>2a!I20+2a!I39</f>
        <v>0</v>
      </c>
      <c r="J112" s="144">
        <f>2a!J20+2a!J39</f>
        <v>0</v>
      </c>
      <c r="IN112" s="2"/>
      <c r="IO112" s="2"/>
      <c r="IP112"/>
      <c r="IQ112"/>
      <c r="IR112"/>
      <c r="IS112"/>
      <c r="IT112"/>
      <c r="IU112"/>
      <c r="IV112"/>
    </row>
    <row r="113" spans="1:256" s="105" customFormat="1" ht="24.75">
      <c r="A113" s="34"/>
      <c r="B113" s="129"/>
      <c r="C113" s="114">
        <v>4740</v>
      </c>
      <c r="D113" s="115" t="s">
        <v>202</v>
      </c>
      <c r="E113" s="144">
        <f>2a!E21+2a!E40</f>
        <v>2400</v>
      </c>
      <c r="F113" s="144">
        <f>2a!F21+2a!F40</f>
        <v>0</v>
      </c>
      <c r="G113" s="144">
        <f>2a!G21+2a!G40</f>
        <v>0</v>
      </c>
      <c r="H113" s="144">
        <f>2a!H21+2a!H40</f>
        <v>2400</v>
      </c>
      <c r="I113" s="144">
        <f>2a!I21+2a!I40</f>
        <v>0</v>
      </c>
      <c r="J113" s="144">
        <f>2a!J21+2a!J40</f>
        <v>0</v>
      </c>
      <c r="IN113" s="2"/>
      <c r="IO113" s="2"/>
      <c r="IP113"/>
      <c r="IQ113"/>
      <c r="IR113"/>
      <c r="IS113"/>
      <c r="IT113"/>
      <c r="IU113"/>
      <c r="IV113"/>
    </row>
    <row r="114" spans="1:256" s="109" customFormat="1" ht="12.75" customHeight="1">
      <c r="A114" s="34"/>
      <c r="B114" s="131"/>
      <c r="C114" s="114">
        <v>4750</v>
      </c>
      <c r="D114" s="115" t="s">
        <v>203</v>
      </c>
      <c r="E114" s="144">
        <f>2a!E22+2a!E41</f>
        <v>4600</v>
      </c>
      <c r="F114" s="144">
        <f>2a!F22+2a!F41</f>
        <v>0</v>
      </c>
      <c r="G114" s="144">
        <f>2a!G22+2a!G41</f>
        <v>0</v>
      </c>
      <c r="H114" s="144">
        <f>2a!H22+2a!H41</f>
        <v>4600</v>
      </c>
      <c r="I114" s="144">
        <f>2a!I22+2a!I41</f>
        <v>0</v>
      </c>
      <c r="J114" s="144">
        <f>2a!J22+2a!J41</f>
        <v>0</v>
      </c>
      <c r="IN114" s="2"/>
      <c r="IO114" s="2"/>
      <c r="IP114"/>
      <c r="IQ114"/>
      <c r="IR114"/>
      <c r="IS114"/>
      <c r="IT114"/>
      <c r="IU114"/>
      <c r="IV114"/>
    </row>
    <row r="115" spans="1:10" ht="12.75" customHeight="1">
      <c r="A115" s="120"/>
      <c r="B115" s="35">
        <v>80104</v>
      </c>
      <c r="C115" s="149" t="s">
        <v>218</v>
      </c>
      <c r="D115" s="149"/>
      <c r="E115" s="146">
        <f>SUM(E116:E123)</f>
        <v>81286</v>
      </c>
      <c r="F115" s="146">
        <f>SUM(F116:F123)</f>
        <v>0</v>
      </c>
      <c r="G115" s="146">
        <f>SUM(G116:G123)</f>
        <v>0</v>
      </c>
      <c r="H115" s="146">
        <f>SUM(H116:H123)</f>
        <v>81286</v>
      </c>
      <c r="I115" s="146">
        <f>SUM(I116:I123)</f>
        <v>59250</v>
      </c>
      <c r="J115" s="146">
        <f>SUM(J116:J123)</f>
        <v>11770</v>
      </c>
    </row>
    <row r="116" spans="1:10" ht="12.75" customHeight="1">
      <c r="A116" s="120"/>
      <c r="B116" s="132"/>
      <c r="C116" s="6">
        <v>3020</v>
      </c>
      <c r="D116" s="147" t="s">
        <v>195</v>
      </c>
      <c r="E116" s="144">
        <f>2a!E43+2a!E52</f>
        <v>5100</v>
      </c>
      <c r="F116" s="144">
        <f>2a!F43+2a!F52</f>
        <v>0</v>
      </c>
      <c r="G116" s="144">
        <f>2a!G43+2a!G52</f>
        <v>0</v>
      </c>
      <c r="H116" s="144">
        <f>2a!H43+2a!H52</f>
        <v>5100</v>
      </c>
      <c r="I116" s="144">
        <f>2a!I43+2a!I52</f>
        <v>0</v>
      </c>
      <c r="J116" s="144">
        <f>2a!J43+2a!J52</f>
        <v>0</v>
      </c>
    </row>
    <row r="117" spans="1:10" ht="12.75" customHeight="1">
      <c r="A117" s="120"/>
      <c r="B117" s="150"/>
      <c r="C117" s="114">
        <v>3040</v>
      </c>
      <c r="D117" s="148" t="s">
        <v>196</v>
      </c>
      <c r="E117" s="144">
        <f>2a!E44+2a!E53</f>
        <v>1000</v>
      </c>
      <c r="F117" s="144">
        <f>2a!F44+2a!F53</f>
        <v>0</v>
      </c>
      <c r="G117" s="144">
        <f>2a!G44+2a!G53</f>
        <v>0</v>
      </c>
      <c r="H117" s="144">
        <f>2a!H44+2a!H53</f>
        <v>1000</v>
      </c>
      <c r="I117" s="144">
        <f>2a!I44+2a!I53</f>
        <v>0</v>
      </c>
      <c r="J117" s="144">
        <f>2a!J44+2a!J53</f>
        <v>0</v>
      </c>
    </row>
    <row r="118" spans="1:10" ht="12.75" customHeight="1">
      <c r="A118" s="120"/>
      <c r="B118" s="150"/>
      <c r="C118" s="6">
        <v>4010</v>
      </c>
      <c r="D118" s="147" t="s">
        <v>186</v>
      </c>
      <c r="E118" s="144">
        <f>2a!E45+2a!E54</f>
        <v>53200</v>
      </c>
      <c r="F118" s="144">
        <f>2a!F45+2a!F54</f>
        <v>0</v>
      </c>
      <c r="G118" s="144">
        <f>2a!G45+2a!G54</f>
        <v>0</v>
      </c>
      <c r="H118" s="144">
        <f>2a!H45+2a!H54</f>
        <v>53200</v>
      </c>
      <c r="I118" s="144">
        <f>2a!I45+2a!I54</f>
        <v>53200</v>
      </c>
      <c r="J118" s="144">
        <f>2a!J45+2a!J54</f>
        <v>0</v>
      </c>
    </row>
    <row r="119" spans="1:10" ht="12.75" customHeight="1">
      <c r="A119" s="120"/>
      <c r="B119" s="150"/>
      <c r="C119" s="6">
        <v>4040</v>
      </c>
      <c r="D119" s="147" t="s">
        <v>187</v>
      </c>
      <c r="E119" s="144">
        <f>2a!E46+2a!E55</f>
        <v>6050</v>
      </c>
      <c r="F119" s="144">
        <f>2a!F46+2a!F55</f>
        <v>0</v>
      </c>
      <c r="G119" s="144">
        <f>2a!G46+2a!G55</f>
        <v>0</v>
      </c>
      <c r="H119" s="144">
        <f>2a!H46+2a!H55</f>
        <v>6050</v>
      </c>
      <c r="I119" s="144">
        <f>2a!I46+2a!I55</f>
        <v>6050</v>
      </c>
      <c r="J119" s="144">
        <f>2a!J46+2a!J55</f>
        <v>0</v>
      </c>
    </row>
    <row r="120" spans="1:10" ht="12.75" customHeight="1">
      <c r="A120" s="120"/>
      <c r="B120" s="150"/>
      <c r="C120" s="6">
        <v>4110</v>
      </c>
      <c r="D120" s="147" t="s">
        <v>188</v>
      </c>
      <c r="E120" s="144">
        <f>2a!E47+2a!E56</f>
        <v>10300</v>
      </c>
      <c r="F120" s="144">
        <f>2a!F47+2a!F56</f>
        <v>0</v>
      </c>
      <c r="G120" s="144">
        <f>2a!G47+2a!G56</f>
        <v>0</v>
      </c>
      <c r="H120" s="144">
        <f>2a!H47+2a!H56</f>
        <v>10300</v>
      </c>
      <c r="I120" s="144">
        <f>2a!I47+2a!I56</f>
        <v>0</v>
      </c>
      <c r="J120" s="144">
        <f>2a!J47+2a!J56</f>
        <v>10300</v>
      </c>
    </row>
    <row r="121" spans="1:10" ht="12.75" customHeight="1">
      <c r="A121" s="120"/>
      <c r="B121" s="150"/>
      <c r="C121" s="6">
        <v>4120</v>
      </c>
      <c r="D121" s="147" t="s">
        <v>189</v>
      </c>
      <c r="E121" s="144">
        <f>2a!E48+2a!E57</f>
        <v>1470</v>
      </c>
      <c r="F121" s="144">
        <f>2a!F48+2a!F57</f>
        <v>0</v>
      </c>
      <c r="G121" s="144">
        <f>2a!G48+2a!G57</f>
        <v>0</v>
      </c>
      <c r="H121" s="144">
        <f>2a!H48+2a!H57</f>
        <v>1470</v>
      </c>
      <c r="I121" s="144">
        <f>2a!I48+2a!I57</f>
        <v>0</v>
      </c>
      <c r="J121" s="144">
        <f>2a!J48+2a!J57</f>
        <v>1470</v>
      </c>
    </row>
    <row r="122" spans="1:10" ht="12.75" customHeight="1">
      <c r="A122" s="120"/>
      <c r="B122" s="150"/>
      <c r="C122" s="6">
        <v>4410</v>
      </c>
      <c r="D122" s="147" t="s">
        <v>193</v>
      </c>
      <c r="E122" s="144">
        <f>2a!E49+2a!E58</f>
        <v>200</v>
      </c>
      <c r="F122" s="144">
        <f>2a!F49+2a!F58</f>
        <v>0</v>
      </c>
      <c r="G122" s="144">
        <f>2a!G49+2a!G58</f>
        <v>0</v>
      </c>
      <c r="H122" s="144">
        <f>2a!H49+2a!H58</f>
        <v>200</v>
      </c>
      <c r="I122" s="144">
        <f>2a!I49+2a!I58</f>
        <v>0</v>
      </c>
      <c r="J122" s="144">
        <f>2a!J49+2a!J58</f>
        <v>0</v>
      </c>
    </row>
    <row r="123" spans="1:10" ht="12.75" customHeight="1">
      <c r="A123" s="135"/>
      <c r="B123" s="151"/>
      <c r="C123" s="6">
        <v>4440</v>
      </c>
      <c r="D123" s="147" t="s">
        <v>190</v>
      </c>
      <c r="E123" s="144">
        <f>2a!E50+2a!E59</f>
        <v>3966</v>
      </c>
      <c r="F123" s="144">
        <f>2a!F50+2a!F59</f>
        <v>0</v>
      </c>
      <c r="G123" s="144">
        <f>2a!G50+2a!G59</f>
        <v>0</v>
      </c>
      <c r="H123" s="144">
        <f>2a!H50+2a!H59</f>
        <v>3966</v>
      </c>
      <c r="I123" s="144">
        <f>2a!I50+2a!I59</f>
        <v>0</v>
      </c>
      <c r="J123" s="144">
        <f>2a!J50+2a!J59</f>
        <v>0</v>
      </c>
    </row>
    <row r="124" spans="1:10" ht="12.75" customHeight="1">
      <c r="A124" s="152"/>
      <c r="B124" s="35">
        <v>80110</v>
      </c>
      <c r="C124" s="36" t="s">
        <v>219</v>
      </c>
      <c r="D124" s="36"/>
      <c r="E124" s="146">
        <f>SUM(E125:E142)</f>
        <v>646550</v>
      </c>
      <c r="F124" s="146">
        <f>SUM(F125:F142)</f>
        <v>30000</v>
      </c>
      <c r="G124" s="146">
        <f>SUM(G125:G142)</f>
        <v>0</v>
      </c>
      <c r="H124" s="146">
        <f>SUM(H125:H142)</f>
        <v>676550</v>
      </c>
      <c r="I124" s="146">
        <f>SUM(I125:I142)</f>
        <v>433300</v>
      </c>
      <c r="J124" s="146">
        <f>SUM(J125:J142)</f>
        <v>92100</v>
      </c>
    </row>
    <row r="125" spans="1:10" ht="12.75" customHeight="1">
      <c r="A125" s="120"/>
      <c r="B125" s="124"/>
      <c r="C125" s="6">
        <v>3020</v>
      </c>
      <c r="D125" s="111" t="s">
        <v>195</v>
      </c>
      <c r="E125" s="144">
        <f>2a!E61</f>
        <v>39000</v>
      </c>
      <c r="F125" s="144">
        <f>2a!F61</f>
        <v>0</v>
      </c>
      <c r="G125" s="144">
        <f>2a!G61</f>
        <v>0</v>
      </c>
      <c r="H125" s="144">
        <f>2a!H61</f>
        <v>39000</v>
      </c>
      <c r="I125" s="144">
        <f>2a!I61</f>
        <v>0</v>
      </c>
      <c r="J125" s="144">
        <f>2a!J61</f>
        <v>0</v>
      </c>
    </row>
    <row r="126" spans="1:10" ht="12.75" customHeight="1">
      <c r="A126" s="120"/>
      <c r="B126" s="124"/>
      <c r="C126" s="114">
        <v>3040</v>
      </c>
      <c r="D126" s="148" t="s">
        <v>196</v>
      </c>
      <c r="E126" s="144">
        <f>2a!E62</f>
        <v>4000</v>
      </c>
      <c r="F126" s="144">
        <f>2a!F62</f>
        <v>0</v>
      </c>
      <c r="G126" s="144">
        <f>2a!G62</f>
        <v>0</v>
      </c>
      <c r="H126" s="144">
        <f>2a!H62</f>
        <v>4000</v>
      </c>
      <c r="I126" s="144">
        <f>2a!I62</f>
        <v>0</v>
      </c>
      <c r="J126" s="144">
        <f>2a!J62</f>
        <v>0</v>
      </c>
    </row>
    <row r="127" spans="1:10" ht="12.75" customHeight="1">
      <c r="A127" s="120"/>
      <c r="B127" s="124"/>
      <c r="C127" s="6">
        <v>4010</v>
      </c>
      <c r="D127" s="111" t="s">
        <v>186</v>
      </c>
      <c r="E127" s="144">
        <f>2a!E63</f>
        <v>400700</v>
      </c>
      <c r="F127" s="144">
        <f>2a!F63</f>
        <v>10000</v>
      </c>
      <c r="G127" s="144">
        <f>2a!G63</f>
        <v>0</v>
      </c>
      <c r="H127" s="144">
        <f>2a!H63</f>
        <v>410700</v>
      </c>
      <c r="I127" s="144">
        <f>2a!I63</f>
        <v>400700</v>
      </c>
      <c r="J127" s="144">
        <f>2a!J63</f>
        <v>0</v>
      </c>
    </row>
    <row r="128" spans="1:10" ht="12.75" customHeight="1">
      <c r="A128" s="120"/>
      <c r="B128" s="124"/>
      <c r="C128" s="6">
        <v>4040</v>
      </c>
      <c r="D128" s="111" t="s">
        <v>187</v>
      </c>
      <c r="E128" s="144">
        <f>2a!E64</f>
        <v>32600</v>
      </c>
      <c r="F128" s="144">
        <f>2a!F64</f>
        <v>0</v>
      </c>
      <c r="G128" s="144">
        <f>2a!G64</f>
        <v>0</v>
      </c>
      <c r="H128" s="144">
        <f>2a!H64</f>
        <v>32600</v>
      </c>
      <c r="I128" s="144">
        <f>2a!I64</f>
        <v>32600</v>
      </c>
      <c r="J128" s="144">
        <f>2a!J64</f>
        <v>0</v>
      </c>
    </row>
    <row r="129" spans="1:256" s="109" customFormat="1" ht="12.75" customHeight="1">
      <c r="A129" s="120"/>
      <c r="B129" s="124"/>
      <c r="C129" s="6">
        <v>4110</v>
      </c>
      <c r="D129" s="111" t="s">
        <v>188</v>
      </c>
      <c r="E129" s="144">
        <f>2a!E65</f>
        <v>80600</v>
      </c>
      <c r="F129" s="144">
        <f>2a!F65</f>
        <v>0</v>
      </c>
      <c r="G129" s="144">
        <f>2a!G65</f>
        <v>0</v>
      </c>
      <c r="H129" s="144">
        <f>2a!H65</f>
        <v>80600</v>
      </c>
      <c r="I129" s="144">
        <f>2a!I65</f>
        <v>0</v>
      </c>
      <c r="J129" s="144">
        <f>2a!J65</f>
        <v>80600</v>
      </c>
      <c r="IN129" s="2"/>
      <c r="IO129" s="2"/>
      <c r="IP129"/>
      <c r="IQ129"/>
      <c r="IR129"/>
      <c r="IS129"/>
      <c r="IT129"/>
      <c r="IU129"/>
      <c r="IV129"/>
    </row>
    <row r="130" spans="1:10" ht="12.75" customHeight="1">
      <c r="A130" s="120"/>
      <c r="B130" s="124"/>
      <c r="C130" s="6">
        <v>4120</v>
      </c>
      <c r="D130" s="111" t="s">
        <v>189</v>
      </c>
      <c r="E130" s="144">
        <f>2a!E66</f>
        <v>11500</v>
      </c>
      <c r="F130" s="144">
        <f>2a!F66</f>
        <v>0</v>
      </c>
      <c r="G130" s="144">
        <f>2a!G66</f>
        <v>0</v>
      </c>
      <c r="H130" s="144">
        <f>2a!H66</f>
        <v>11500</v>
      </c>
      <c r="I130" s="144">
        <f>2a!I66</f>
        <v>0</v>
      </c>
      <c r="J130" s="144">
        <f>2a!J66</f>
        <v>11500</v>
      </c>
    </row>
    <row r="131" spans="1:10" ht="12.75" customHeight="1">
      <c r="A131" s="120"/>
      <c r="B131" s="124"/>
      <c r="C131" s="6">
        <v>4210</v>
      </c>
      <c r="D131" s="111" t="s">
        <v>172</v>
      </c>
      <c r="E131" s="144">
        <f>2a!E67</f>
        <v>20000</v>
      </c>
      <c r="F131" s="144">
        <f>2a!F67</f>
        <v>10000</v>
      </c>
      <c r="G131" s="144">
        <f>2a!G67</f>
        <v>0</v>
      </c>
      <c r="H131" s="144">
        <f>2a!H67</f>
        <v>30000</v>
      </c>
      <c r="I131" s="144">
        <f>2a!I67</f>
        <v>0</v>
      </c>
      <c r="J131" s="144">
        <f>2a!J67</f>
        <v>0</v>
      </c>
    </row>
    <row r="132" spans="1:10" ht="12.75" customHeight="1">
      <c r="A132" s="120"/>
      <c r="B132" s="124"/>
      <c r="C132" s="6">
        <v>4240</v>
      </c>
      <c r="D132" s="111" t="s">
        <v>216</v>
      </c>
      <c r="E132" s="144">
        <f>2a!E68</f>
        <v>1000</v>
      </c>
      <c r="F132" s="144">
        <f>2a!F68</f>
        <v>0</v>
      </c>
      <c r="G132" s="144">
        <f>2a!G68</f>
        <v>0</v>
      </c>
      <c r="H132" s="144">
        <f>2a!H68</f>
        <v>1000</v>
      </c>
      <c r="I132" s="144">
        <f>2a!I68</f>
        <v>0</v>
      </c>
      <c r="J132" s="144">
        <f>2a!J68</f>
        <v>0</v>
      </c>
    </row>
    <row r="133" spans="1:10" ht="12.75" customHeight="1">
      <c r="A133" s="120"/>
      <c r="B133" s="124"/>
      <c r="C133" s="6">
        <v>4260</v>
      </c>
      <c r="D133" s="111" t="s">
        <v>197</v>
      </c>
      <c r="E133" s="144">
        <f>2a!E69</f>
        <v>6000</v>
      </c>
      <c r="F133" s="144">
        <f>2a!F69</f>
        <v>0</v>
      </c>
      <c r="G133" s="144">
        <f>2a!G69</f>
        <v>0</v>
      </c>
      <c r="H133" s="144">
        <f>2a!H69</f>
        <v>6000</v>
      </c>
      <c r="I133" s="144">
        <f>2a!I69</f>
        <v>0</v>
      </c>
      <c r="J133" s="144">
        <f>2a!J69</f>
        <v>0</v>
      </c>
    </row>
    <row r="134" spans="1:10" ht="12.75" customHeight="1">
      <c r="A134" s="120"/>
      <c r="B134" s="124"/>
      <c r="C134" s="114">
        <v>4270</v>
      </c>
      <c r="D134" s="111" t="s">
        <v>217</v>
      </c>
      <c r="E134" s="144">
        <f>2a!E70</f>
        <v>0</v>
      </c>
      <c r="F134" s="144">
        <f>2a!F70</f>
        <v>10000</v>
      </c>
      <c r="G134" s="144">
        <f>2a!G70</f>
        <v>0</v>
      </c>
      <c r="H134" s="144">
        <f>2a!H70</f>
        <v>10000</v>
      </c>
      <c r="I134" s="144">
        <f>2a!I70</f>
        <v>0</v>
      </c>
      <c r="J134" s="144">
        <f>2a!J70</f>
        <v>0</v>
      </c>
    </row>
    <row r="135" spans="1:10" ht="12.75" customHeight="1">
      <c r="A135" s="120"/>
      <c r="B135" s="124"/>
      <c r="C135" s="6">
        <v>4300</v>
      </c>
      <c r="D135" s="111" t="s">
        <v>184</v>
      </c>
      <c r="E135" s="144">
        <f>2a!E71</f>
        <v>15000</v>
      </c>
      <c r="F135" s="144">
        <f>2a!F71</f>
        <v>0</v>
      </c>
      <c r="G135" s="144">
        <f>2a!G71</f>
        <v>0</v>
      </c>
      <c r="H135" s="144">
        <f>2a!H71</f>
        <v>15000</v>
      </c>
      <c r="I135" s="144">
        <f>2a!I71</f>
        <v>0</v>
      </c>
      <c r="J135" s="144">
        <f>2a!J71</f>
        <v>0</v>
      </c>
    </row>
    <row r="136" spans="1:10" ht="12.75" customHeight="1">
      <c r="A136" s="120"/>
      <c r="B136" s="124"/>
      <c r="C136" s="114">
        <v>4350</v>
      </c>
      <c r="D136" s="111" t="s">
        <v>198</v>
      </c>
      <c r="E136" s="144">
        <f>2a!E72</f>
        <v>1000</v>
      </c>
      <c r="F136" s="144">
        <f>2a!F72</f>
        <v>0</v>
      </c>
      <c r="G136" s="144">
        <f>2a!G72</f>
        <v>0</v>
      </c>
      <c r="H136" s="144">
        <f>2a!H72</f>
        <v>1000</v>
      </c>
      <c r="I136" s="144">
        <f>2a!I72</f>
        <v>0</v>
      </c>
      <c r="J136" s="144">
        <f>2a!J72</f>
        <v>0</v>
      </c>
    </row>
    <row r="137" spans="1:10" ht="12.75" customHeight="1">
      <c r="A137" s="120"/>
      <c r="B137" s="124"/>
      <c r="C137" s="114">
        <v>4370</v>
      </c>
      <c r="D137" s="111" t="s">
        <v>200</v>
      </c>
      <c r="E137" s="144">
        <f>2a!E73</f>
        <v>2000</v>
      </c>
      <c r="F137" s="144">
        <f>2a!F73</f>
        <v>0</v>
      </c>
      <c r="G137" s="144">
        <f>2a!G73</f>
        <v>0</v>
      </c>
      <c r="H137" s="144">
        <f>2a!H73</f>
        <v>2000</v>
      </c>
      <c r="I137" s="144">
        <f>2a!I73</f>
        <v>0</v>
      </c>
      <c r="J137" s="144">
        <f>2a!J73</f>
        <v>0</v>
      </c>
    </row>
    <row r="138" spans="1:10" ht="12.75" customHeight="1">
      <c r="A138" s="120"/>
      <c r="B138" s="124"/>
      <c r="C138" s="6">
        <v>4410</v>
      </c>
      <c r="D138" s="111" t="s">
        <v>193</v>
      </c>
      <c r="E138" s="144">
        <f>2a!E74</f>
        <v>2000</v>
      </c>
      <c r="F138" s="144">
        <f>2a!F74</f>
        <v>0</v>
      </c>
      <c r="G138" s="144">
        <f>2a!G74</f>
        <v>0</v>
      </c>
      <c r="H138" s="144">
        <f>2a!H74</f>
        <v>2000</v>
      </c>
      <c r="I138" s="144">
        <f>2a!I74</f>
        <v>0</v>
      </c>
      <c r="J138" s="144">
        <f>2a!J74</f>
        <v>0</v>
      </c>
    </row>
    <row r="139" spans="1:10" ht="12.75" customHeight="1">
      <c r="A139" s="120"/>
      <c r="B139" s="124"/>
      <c r="C139" s="6">
        <v>4430</v>
      </c>
      <c r="D139" s="111" t="s">
        <v>179</v>
      </c>
      <c r="E139" s="144">
        <f>2a!E75</f>
        <v>500</v>
      </c>
      <c r="F139" s="144">
        <f>2a!F75</f>
        <v>0</v>
      </c>
      <c r="G139" s="144">
        <f>2a!G75</f>
        <v>0</v>
      </c>
      <c r="H139" s="144">
        <f>2a!H75</f>
        <v>500</v>
      </c>
      <c r="I139" s="144">
        <f>2a!I75</f>
        <v>0</v>
      </c>
      <c r="J139" s="144">
        <f>2a!J75</f>
        <v>0</v>
      </c>
    </row>
    <row r="140" spans="1:10" ht="12.75" customHeight="1">
      <c r="A140" s="120"/>
      <c r="B140" s="124"/>
      <c r="C140" s="6">
        <v>4440</v>
      </c>
      <c r="D140" s="111" t="s">
        <v>190</v>
      </c>
      <c r="E140" s="144">
        <f>2a!E76</f>
        <v>26650</v>
      </c>
      <c r="F140" s="144">
        <f>2a!F76</f>
        <v>0</v>
      </c>
      <c r="G140" s="144">
        <f>2a!G76</f>
        <v>0</v>
      </c>
      <c r="H140" s="144">
        <f>2a!H76</f>
        <v>26650</v>
      </c>
      <c r="I140" s="144">
        <f>2a!I76</f>
        <v>0</v>
      </c>
      <c r="J140" s="144">
        <f>2a!J76</f>
        <v>0</v>
      </c>
    </row>
    <row r="141" spans="1:10" ht="24.75">
      <c r="A141" s="120"/>
      <c r="B141" s="124"/>
      <c r="C141" s="114">
        <v>4740</v>
      </c>
      <c r="D141" s="115" t="s">
        <v>202</v>
      </c>
      <c r="E141" s="144">
        <f>2a!E77</f>
        <v>2000</v>
      </c>
      <c r="F141" s="144">
        <f>2a!F77</f>
        <v>0</v>
      </c>
      <c r="G141" s="144">
        <f>2a!G77</f>
        <v>0</v>
      </c>
      <c r="H141" s="144">
        <f>2a!H77</f>
        <v>2000</v>
      </c>
      <c r="I141" s="144">
        <f>2a!I77</f>
        <v>0</v>
      </c>
      <c r="J141" s="144">
        <f>2a!J77</f>
        <v>0</v>
      </c>
    </row>
    <row r="142" spans="1:256" s="109" customFormat="1" ht="12.75" customHeight="1">
      <c r="A142" s="120"/>
      <c r="B142" s="124"/>
      <c r="C142" s="114">
        <v>4750</v>
      </c>
      <c r="D142" s="115" t="s">
        <v>203</v>
      </c>
      <c r="E142" s="144">
        <f>2a!E78</f>
        <v>2000</v>
      </c>
      <c r="F142" s="144">
        <f>2a!F50+2a!F68</f>
        <v>0</v>
      </c>
      <c r="G142" s="144">
        <f>2a!G78</f>
        <v>0</v>
      </c>
      <c r="H142" s="144">
        <f>2a!H78</f>
        <v>2000</v>
      </c>
      <c r="I142" s="144">
        <f>2a!I78</f>
        <v>0</v>
      </c>
      <c r="J142" s="144">
        <f>2a!J78</f>
        <v>0</v>
      </c>
      <c r="IN142" s="2"/>
      <c r="IO142" s="2"/>
      <c r="IP142"/>
      <c r="IQ142"/>
      <c r="IR142"/>
      <c r="IS142"/>
      <c r="IT142"/>
      <c r="IU142"/>
      <c r="IV142"/>
    </row>
    <row r="143" spans="1:10" ht="12.75" customHeight="1">
      <c r="A143" s="120"/>
      <c r="B143" s="133">
        <v>80113</v>
      </c>
      <c r="C143" s="36" t="s">
        <v>220</v>
      </c>
      <c r="D143" s="36"/>
      <c r="E143" s="37">
        <f>SUM(E144:E151)</f>
        <v>214570</v>
      </c>
      <c r="F143" s="37">
        <f>SUM(F144:F151)</f>
        <v>4000</v>
      </c>
      <c r="G143" s="37">
        <f>SUM(G144:G151)</f>
        <v>0</v>
      </c>
      <c r="H143" s="37">
        <f>SUM(H144:H151)</f>
        <v>218570</v>
      </c>
      <c r="I143" s="37">
        <f>SUM(I144:I151)</f>
        <v>24040</v>
      </c>
      <c r="J143" s="37">
        <f>SUM(J144:J151)</f>
        <v>4710</v>
      </c>
    </row>
    <row r="144" spans="1:10" ht="12.75" customHeight="1">
      <c r="A144" s="120"/>
      <c r="B144" s="153"/>
      <c r="C144" s="6">
        <v>4010</v>
      </c>
      <c r="D144" s="111" t="s">
        <v>186</v>
      </c>
      <c r="E144" s="144">
        <f>2a!E80</f>
        <v>22500</v>
      </c>
      <c r="F144" s="144">
        <f>2a!F80</f>
        <v>0</v>
      </c>
      <c r="G144" s="144">
        <f>2a!G80</f>
        <v>0</v>
      </c>
      <c r="H144" s="144">
        <f>2a!H80</f>
        <v>22500</v>
      </c>
      <c r="I144" s="144">
        <f>2a!I80</f>
        <v>22500</v>
      </c>
      <c r="J144" s="144">
        <f>2a!J80</f>
        <v>0</v>
      </c>
    </row>
    <row r="145" spans="1:10" ht="12.75" customHeight="1">
      <c r="A145" s="120"/>
      <c r="B145" s="153"/>
      <c r="C145" s="6">
        <v>4040</v>
      </c>
      <c r="D145" s="111" t="s">
        <v>187</v>
      </c>
      <c r="E145" s="144">
        <f>2a!E81</f>
        <v>1540</v>
      </c>
      <c r="F145" s="144">
        <f>2a!F81</f>
        <v>0</v>
      </c>
      <c r="G145" s="144">
        <f>2a!G81</f>
        <v>0</v>
      </c>
      <c r="H145" s="144">
        <f>2a!H81</f>
        <v>1540</v>
      </c>
      <c r="I145" s="144">
        <f>2a!I81</f>
        <v>1540</v>
      </c>
      <c r="J145" s="144">
        <f>2a!J81</f>
        <v>0</v>
      </c>
    </row>
    <row r="146" spans="1:10" ht="12.75" customHeight="1">
      <c r="A146" s="120"/>
      <c r="B146" s="153"/>
      <c r="C146" s="6">
        <v>4110</v>
      </c>
      <c r="D146" s="111" t="s">
        <v>188</v>
      </c>
      <c r="E146" s="144">
        <f>2a!E82</f>
        <v>4120</v>
      </c>
      <c r="F146" s="144">
        <f>2a!F82</f>
        <v>0</v>
      </c>
      <c r="G146" s="144">
        <f>2a!G82</f>
        <v>0</v>
      </c>
      <c r="H146" s="144">
        <f>2a!H82</f>
        <v>4120</v>
      </c>
      <c r="I146" s="144">
        <f>2a!I82</f>
        <v>0</v>
      </c>
      <c r="J146" s="144">
        <f>2a!J82</f>
        <v>4120</v>
      </c>
    </row>
    <row r="147" spans="1:10" ht="12.75" customHeight="1">
      <c r="A147" s="120"/>
      <c r="B147" s="153"/>
      <c r="C147" s="6">
        <v>4120</v>
      </c>
      <c r="D147" s="111" t="s">
        <v>189</v>
      </c>
      <c r="E147" s="144">
        <f>2a!E83</f>
        <v>590</v>
      </c>
      <c r="F147" s="144">
        <f>2a!F83</f>
        <v>0</v>
      </c>
      <c r="G147" s="144">
        <f>2a!G83</f>
        <v>0</v>
      </c>
      <c r="H147" s="144">
        <f>2a!H83</f>
        <v>590</v>
      </c>
      <c r="I147" s="144">
        <f>2a!I83</f>
        <v>0</v>
      </c>
      <c r="J147" s="144">
        <f>2a!J83</f>
        <v>590</v>
      </c>
    </row>
    <row r="148" spans="1:10" ht="12.75" customHeight="1">
      <c r="A148" s="120"/>
      <c r="B148" s="153"/>
      <c r="C148" s="6">
        <v>4210</v>
      </c>
      <c r="D148" s="111" t="s">
        <v>172</v>
      </c>
      <c r="E148" s="144">
        <f>2a!E84</f>
        <v>6000</v>
      </c>
      <c r="F148" s="144">
        <f>2a!F84</f>
        <v>4000</v>
      </c>
      <c r="G148" s="144">
        <f>2a!G84</f>
        <v>0</v>
      </c>
      <c r="H148" s="144">
        <f>2a!H84</f>
        <v>10000</v>
      </c>
      <c r="I148" s="144">
        <f>2a!I84</f>
        <v>0</v>
      </c>
      <c r="J148" s="144">
        <f>2a!J84</f>
        <v>0</v>
      </c>
    </row>
    <row r="149" spans="1:10" ht="12.75" customHeight="1">
      <c r="A149" s="120"/>
      <c r="B149" s="153"/>
      <c r="C149" s="6">
        <v>4300</v>
      </c>
      <c r="D149" s="111" t="s">
        <v>184</v>
      </c>
      <c r="E149" s="144">
        <f>2a!E85</f>
        <v>175000</v>
      </c>
      <c r="F149" s="144">
        <f>2a!F85</f>
        <v>0</v>
      </c>
      <c r="G149" s="144">
        <f>2a!G85</f>
        <v>0</v>
      </c>
      <c r="H149" s="144">
        <f>2a!H85</f>
        <v>175000</v>
      </c>
      <c r="I149" s="144">
        <f>2a!I85</f>
        <v>0</v>
      </c>
      <c r="J149" s="144">
        <f>2a!J85</f>
        <v>0</v>
      </c>
    </row>
    <row r="150" spans="1:10" ht="12.75" customHeight="1">
      <c r="A150" s="120"/>
      <c r="B150" s="153"/>
      <c r="C150" s="6">
        <v>4430</v>
      </c>
      <c r="D150" s="111" t="s">
        <v>179</v>
      </c>
      <c r="E150" s="144">
        <f>2a!E86</f>
        <v>3000</v>
      </c>
      <c r="F150" s="144">
        <f>2a!F86</f>
        <v>0</v>
      </c>
      <c r="G150" s="144">
        <f>2a!G86</f>
        <v>0</v>
      </c>
      <c r="H150" s="144">
        <f>2a!H86</f>
        <v>3000</v>
      </c>
      <c r="I150" s="144">
        <f>2a!I86</f>
        <v>0</v>
      </c>
      <c r="J150" s="144">
        <f>2a!J86</f>
        <v>0</v>
      </c>
    </row>
    <row r="151" spans="1:10" ht="12.75" customHeight="1">
      <c r="A151" s="120"/>
      <c r="B151" s="153"/>
      <c r="C151" s="154">
        <v>4440</v>
      </c>
      <c r="D151" s="155" t="s">
        <v>190</v>
      </c>
      <c r="E151" s="144">
        <f>2a!E87</f>
        <v>1820</v>
      </c>
      <c r="F151" s="144">
        <f>2a!F87</f>
        <v>0</v>
      </c>
      <c r="G151" s="144">
        <f>2a!G87</f>
        <v>0</v>
      </c>
      <c r="H151" s="144">
        <f>2a!H87</f>
        <v>1820</v>
      </c>
      <c r="I151" s="144">
        <f>2a!I87</f>
        <v>0</v>
      </c>
      <c r="J151" s="144">
        <f>2a!J87</f>
        <v>0</v>
      </c>
    </row>
    <row r="152" spans="1:10" ht="12.75" customHeight="1">
      <c r="A152" s="120"/>
      <c r="B152" s="35">
        <v>80146</v>
      </c>
      <c r="C152" s="36" t="s">
        <v>221</v>
      </c>
      <c r="D152" s="36"/>
      <c r="E152" s="146">
        <f>SUM(E153:E155)</f>
        <v>11500</v>
      </c>
      <c r="F152" s="146">
        <f>SUM(F153:F155)</f>
        <v>0</v>
      </c>
      <c r="G152" s="146">
        <f>SUM(G153:G155)</f>
        <v>0</v>
      </c>
      <c r="H152" s="146">
        <f>SUM(H153:H155)</f>
        <v>11500</v>
      </c>
      <c r="I152" s="146">
        <f>SUM(I153:I155)</f>
        <v>0</v>
      </c>
      <c r="J152" s="146">
        <f>SUM(J153:J155)</f>
        <v>0</v>
      </c>
    </row>
    <row r="153" spans="1:10" ht="12.75" customHeight="1">
      <c r="A153" s="120"/>
      <c r="B153" s="132"/>
      <c r="C153" s="154">
        <v>4210</v>
      </c>
      <c r="D153" s="155" t="s">
        <v>172</v>
      </c>
      <c r="E153" s="144">
        <f>2a!E89</f>
        <v>1500</v>
      </c>
      <c r="F153" s="144">
        <f>2a!F89</f>
        <v>0</v>
      </c>
      <c r="G153" s="144">
        <f>2a!G89</f>
        <v>0</v>
      </c>
      <c r="H153" s="144">
        <f>2a!H89</f>
        <v>1500</v>
      </c>
      <c r="I153" s="144">
        <f>2a!I89</f>
        <v>0</v>
      </c>
      <c r="J153" s="144">
        <f>2a!J89</f>
        <v>0</v>
      </c>
    </row>
    <row r="154" spans="1:10" ht="12.75" customHeight="1">
      <c r="A154" s="120"/>
      <c r="B154" s="156"/>
      <c r="C154" s="6">
        <v>4300</v>
      </c>
      <c r="D154" s="111" t="s">
        <v>184</v>
      </c>
      <c r="E154" s="144">
        <f>2a!E90</f>
        <v>7000</v>
      </c>
      <c r="F154" s="144">
        <f>2a!F90</f>
        <v>0</v>
      </c>
      <c r="G154" s="144">
        <f>2a!G90</f>
        <v>0</v>
      </c>
      <c r="H154" s="144">
        <f>2a!H90</f>
        <v>7000</v>
      </c>
      <c r="I154" s="144">
        <f>2a!I90</f>
        <v>0</v>
      </c>
      <c r="J154" s="144">
        <f>2a!J90</f>
        <v>0</v>
      </c>
    </row>
    <row r="155" spans="1:10" ht="12.75" customHeight="1">
      <c r="A155" s="120"/>
      <c r="B155" s="157"/>
      <c r="C155" s="6">
        <v>4410</v>
      </c>
      <c r="D155" s="111" t="s">
        <v>193</v>
      </c>
      <c r="E155" s="144">
        <f>2a!E91</f>
        <v>3000</v>
      </c>
      <c r="F155" s="144">
        <f>2a!F91</f>
        <v>0</v>
      </c>
      <c r="G155" s="144">
        <f>2a!G91</f>
        <v>0</v>
      </c>
      <c r="H155" s="144">
        <f>2a!H91</f>
        <v>3000</v>
      </c>
      <c r="I155" s="144">
        <f>2a!I91</f>
        <v>0</v>
      </c>
      <c r="J155" s="144">
        <f>2a!J91</f>
        <v>0</v>
      </c>
    </row>
    <row r="156" spans="1:10" ht="12.75" customHeight="1">
      <c r="A156" s="120"/>
      <c r="B156" s="158">
        <v>80195</v>
      </c>
      <c r="C156" s="118" t="s">
        <v>114</v>
      </c>
      <c r="D156" s="118"/>
      <c r="E156" s="146">
        <f>SUM(E157:E158)</f>
        <v>2000</v>
      </c>
      <c r="F156" s="146">
        <f>SUM(F157:F158)</f>
        <v>36013</v>
      </c>
      <c r="G156" s="146">
        <f>SUM(G157:G158)</f>
        <v>0</v>
      </c>
      <c r="H156" s="146">
        <f>SUM(H157:H158)</f>
        <v>38013</v>
      </c>
      <c r="I156" s="146">
        <f>SUM(I157:I158)</f>
        <v>0</v>
      </c>
      <c r="J156" s="146">
        <f>SUM(J157:J158)</f>
        <v>0</v>
      </c>
    </row>
    <row r="157" spans="1:10" ht="12.75" customHeight="1">
      <c r="A157" s="120"/>
      <c r="B157" s="158"/>
      <c r="C157" s="6">
        <v>4300</v>
      </c>
      <c r="D157" s="111" t="s">
        <v>184</v>
      </c>
      <c r="E157" s="144">
        <f>2a!E94</f>
        <v>0</v>
      </c>
      <c r="F157" s="144">
        <f>2a!F94</f>
        <v>36013</v>
      </c>
      <c r="G157" s="144">
        <f>2a!G94</f>
        <v>0</v>
      </c>
      <c r="H157" s="144">
        <f>2a!H94</f>
        <v>36013</v>
      </c>
      <c r="I157" s="146"/>
      <c r="J157" s="146"/>
    </row>
    <row r="158" spans="1:10" ht="12.75" customHeight="1">
      <c r="A158" s="135"/>
      <c r="B158" s="159"/>
      <c r="C158" s="154">
        <v>4440</v>
      </c>
      <c r="D158" s="155" t="s">
        <v>190</v>
      </c>
      <c r="E158" s="144">
        <f>2a!E95</f>
        <v>2000</v>
      </c>
      <c r="F158" s="144">
        <f>2a!F95</f>
        <v>0</v>
      </c>
      <c r="G158" s="144">
        <f>2a!G95</f>
        <v>0</v>
      </c>
      <c r="H158" s="144">
        <f>2a!H95</f>
        <v>2000</v>
      </c>
      <c r="I158" s="144">
        <f>2a!I95</f>
        <v>0</v>
      </c>
      <c r="J158" s="144">
        <f>2a!J95</f>
        <v>0</v>
      </c>
    </row>
    <row r="159" spans="1:256" s="105" customFormat="1" ht="15">
      <c r="A159" s="119">
        <v>851</v>
      </c>
      <c r="B159" s="103" t="s">
        <v>97</v>
      </c>
      <c r="C159" s="103"/>
      <c r="D159" s="103"/>
      <c r="E159" s="104">
        <f>SUM(E160)</f>
        <v>40000</v>
      </c>
      <c r="F159" s="104">
        <f>SUM(F160)</f>
        <v>0</v>
      </c>
      <c r="G159" s="104">
        <f>SUM(G160)</f>
        <v>0</v>
      </c>
      <c r="H159" s="104">
        <f>SUM(H160)</f>
        <v>40000</v>
      </c>
      <c r="I159" s="104">
        <f>SUM(I160)</f>
        <v>0</v>
      </c>
      <c r="J159" s="104">
        <f>SUM(J160)</f>
        <v>0</v>
      </c>
      <c r="IN159" s="2"/>
      <c r="IO159" s="2"/>
      <c r="IP159"/>
      <c r="IQ159"/>
      <c r="IR159"/>
      <c r="IS159"/>
      <c r="IT159"/>
      <c r="IU159"/>
      <c r="IV159"/>
    </row>
    <row r="160" spans="1:256" s="109" customFormat="1" ht="12.75" customHeight="1">
      <c r="A160" s="120"/>
      <c r="B160" s="133">
        <v>85154</v>
      </c>
      <c r="C160" s="36" t="s">
        <v>99</v>
      </c>
      <c r="D160" s="36"/>
      <c r="E160" s="37">
        <f>SUM(E161:E164)</f>
        <v>40000</v>
      </c>
      <c r="F160" s="37">
        <f>SUM(F161:F164)</f>
        <v>0</v>
      </c>
      <c r="G160" s="37">
        <f>SUM(G161:G164)</f>
        <v>0</v>
      </c>
      <c r="H160" s="37">
        <f>SUM(H161:H164)</f>
        <v>40000</v>
      </c>
      <c r="I160" s="37">
        <f>SUM(I161:I164)</f>
        <v>0</v>
      </c>
      <c r="J160" s="37">
        <f>SUM(J161:J164)</f>
        <v>0</v>
      </c>
      <c r="IN160" s="2"/>
      <c r="IO160" s="2"/>
      <c r="IP160"/>
      <c r="IQ160"/>
      <c r="IR160"/>
      <c r="IS160"/>
      <c r="IT160"/>
      <c r="IU160"/>
      <c r="IV160"/>
    </row>
    <row r="161" spans="1:10" ht="12.75" customHeight="1">
      <c r="A161" s="120"/>
      <c r="B161" s="129"/>
      <c r="C161" s="6">
        <v>3030</v>
      </c>
      <c r="D161" s="111" t="s">
        <v>192</v>
      </c>
      <c r="E161" s="116">
        <v>1500</v>
      </c>
      <c r="F161" s="116"/>
      <c r="G161" s="116"/>
      <c r="H161" s="112">
        <f>E161+F161-G161</f>
        <v>1500</v>
      </c>
      <c r="I161" s="116"/>
      <c r="J161" s="112"/>
    </row>
    <row r="162" spans="1:10" ht="12.75" customHeight="1">
      <c r="A162" s="120"/>
      <c r="B162" s="129"/>
      <c r="C162" s="6">
        <v>4210</v>
      </c>
      <c r="D162" s="111" t="s">
        <v>172</v>
      </c>
      <c r="E162" s="116">
        <v>7000</v>
      </c>
      <c r="F162" s="116"/>
      <c r="G162" s="116"/>
      <c r="H162" s="112">
        <f>E162+F162-G162</f>
        <v>7000</v>
      </c>
      <c r="I162" s="116"/>
      <c r="J162" s="112"/>
    </row>
    <row r="163" spans="1:10" ht="12.75" customHeight="1">
      <c r="A163" s="120"/>
      <c r="B163" s="129"/>
      <c r="C163" s="6">
        <v>4300</v>
      </c>
      <c r="D163" s="111" t="s">
        <v>184</v>
      </c>
      <c r="E163" s="116">
        <v>30500</v>
      </c>
      <c r="F163" s="116"/>
      <c r="G163" s="116"/>
      <c r="H163" s="112">
        <f>E163+F163-G163</f>
        <v>30500</v>
      </c>
      <c r="I163" s="116"/>
      <c r="J163" s="112"/>
    </row>
    <row r="164" spans="1:10" ht="12.75" customHeight="1">
      <c r="A164" s="135"/>
      <c r="B164" s="131"/>
      <c r="C164" s="6">
        <v>4410</v>
      </c>
      <c r="D164" s="111" t="s">
        <v>193</v>
      </c>
      <c r="E164" s="116">
        <v>1000</v>
      </c>
      <c r="F164" s="116"/>
      <c r="G164" s="116"/>
      <c r="H164" s="112">
        <f>E164+F164-G164</f>
        <v>1000</v>
      </c>
      <c r="I164" s="116"/>
      <c r="J164" s="112"/>
    </row>
    <row r="165" spans="1:10" ht="13.5">
      <c r="A165" s="119">
        <v>852</v>
      </c>
      <c r="B165" s="103" t="s">
        <v>103</v>
      </c>
      <c r="C165" s="103"/>
      <c r="D165" s="103"/>
      <c r="E165" s="160">
        <f>SUM(E180,E182,E184,E186,E197,E168,E166)</f>
        <v>1713980</v>
      </c>
      <c r="F165" s="160">
        <f>SUM(F180,F182,F184,F186,F197,F168,F166)</f>
        <v>16098</v>
      </c>
      <c r="G165" s="160">
        <f>SUM(G180,G182,G184,G186,G197,G168,G166)</f>
        <v>14607</v>
      </c>
      <c r="H165" s="160">
        <f>SUM(H180,H182,H184,H186,H197,H168,H166)</f>
        <v>1715471</v>
      </c>
      <c r="I165" s="160">
        <f>SUM(I180,I182,I184,I186,I197,I168,I166)</f>
        <v>78740</v>
      </c>
      <c r="J165" s="160">
        <f>SUM(J180,J182,J184,J186,J197,J168,J166)</f>
        <v>16320</v>
      </c>
    </row>
    <row r="166" spans="1:10" ht="13.5">
      <c r="A166" s="161"/>
      <c r="B166" s="35">
        <v>85202</v>
      </c>
      <c r="C166" s="36" t="s">
        <v>222</v>
      </c>
      <c r="D166" s="36"/>
      <c r="E166" s="162">
        <f>SUM(E167)</f>
        <v>5000</v>
      </c>
      <c r="F166" s="162">
        <f>SUM(F167)</f>
        <v>0</v>
      </c>
      <c r="G166" s="162">
        <f>SUM(G167)</f>
        <v>0</v>
      </c>
      <c r="H166" s="162">
        <f>SUM(H167)</f>
        <v>5000</v>
      </c>
      <c r="I166" s="162">
        <f>SUM(I167)</f>
        <v>0</v>
      </c>
      <c r="J166" s="162">
        <f>SUM(J167)</f>
        <v>0</v>
      </c>
    </row>
    <row r="167" spans="1:10" ht="13.5">
      <c r="A167" s="161"/>
      <c r="B167" s="163"/>
      <c r="C167" s="6">
        <v>4300</v>
      </c>
      <c r="D167" s="111" t="s">
        <v>184</v>
      </c>
      <c r="E167" s="164">
        <v>5000</v>
      </c>
      <c r="F167" s="164"/>
      <c r="G167" s="164"/>
      <c r="H167" s="112">
        <f>E167+F167-G167</f>
        <v>5000</v>
      </c>
      <c r="I167" s="144"/>
      <c r="J167" s="112"/>
    </row>
    <row r="168" spans="1:10" ht="24.75">
      <c r="A168" s="161"/>
      <c r="B168" s="15" t="s">
        <v>104</v>
      </c>
      <c r="C168" s="24" t="s">
        <v>105</v>
      </c>
      <c r="D168" s="24"/>
      <c r="E168" s="17">
        <f>SUM(E169:E179)</f>
        <v>1289000</v>
      </c>
      <c r="F168" s="17">
        <f>SUM(F169:F179)</f>
        <v>0</v>
      </c>
      <c r="G168" s="17">
        <f>SUM(G169:G179)</f>
        <v>11080</v>
      </c>
      <c r="H168" s="17">
        <f>SUM(H169:H179)</f>
        <v>1277920</v>
      </c>
      <c r="I168" s="17">
        <f>SUM(I169:I179)</f>
        <v>23600</v>
      </c>
      <c r="J168" s="17">
        <f>SUM(J169:J179)</f>
        <v>4910</v>
      </c>
    </row>
    <row r="169" spans="1:10" ht="13.5">
      <c r="A169" s="161"/>
      <c r="B169" s="25"/>
      <c r="C169" s="6">
        <v>3020</v>
      </c>
      <c r="D169" s="111" t="s">
        <v>195</v>
      </c>
      <c r="E169" s="22">
        <v>100</v>
      </c>
      <c r="F169" s="22"/>
      <c r="G169" s="22"/>
      <c r="H169" s="112">
        <f>E169+F169-G169</f>
        <v>100</v>
      </c>
      <c r="I169" s="116"/>
      <c r="J169" s="112"/>
    </row>
    <row r="170" spans="1:10" ht="13.5">
      <c r="A170" s="161"/>
      <c r="B170" s="25"/>
      <c r="C170" s="114">
        <v>3040</v>
      </c>
      <c r="D170" s="148" t="s">
        <v>196</v>
      </c>
      <c r="E170" s="116">
        <v>600</v>
      </c>
      <c r="F170" s="116"/>
      <c r="G170" s="116"/>
      <c r="H170" s="112">
        <f>E170+F170-G170</f>
        <v>600</v>
      </c>
      <c r="I170" s="116"/>
      <c r="J170" s="112"/>
    </row>
    <row r="171" spans="1:10" ht="13.5">
      <c r="A171" s="161"/>
      <c r="B171" s="25"/>
      <c r="C171" s="114">
        <v>3110</v>
      </c>
      <c r="D171" s="111" t="s">
        <v>223</v>
      </c>
      <c r="E171" s="116">
        <f>1289000-E169-E170-E172-E173-E174-E175-E176-E177-E178-E179</f>
        <v>1242880</v>
      </c>
      <c r="F171" s="116"/>
      <c r="G171" s="116">
        <v>11080</v>
      </c>
      <c r="H171" s="112">
        <f>E171+F171-G171</f>
        <v>1231800</v>
      </c>
      <c r="I171" s="116"/>
      <c r="J171" s="112"/>
    </row>
    <row r="172" spans="1:10" ht="13.5">
      <c r="A172" s="161"/>
      <c r="B172" s="25"/>
      <c r="C172" s="6">
        <v>4010</v>
      </c>
      <c r="D172" s="111" t="s">
        <v>186</v>
      </c>
      <c r="E172" s="116">
        <v>22800</v>
      </c>
      <c r="F172" s="116"/>
      <c r="G172" s="116"/>
      <c r="H172" s="112">
        <f>E172+F172-G172</f>
        <v>22800</v>
      </c>
      <c r="I172" s="116">
        <f>E172</f>
        <v>22800</v>
      </c>
      <c r="J172" s="112"/>
    </row>
    <row r="173" spans="1:10" ht="13.5">
      <c r="A173" s="161"/>
      <c r="B173" s="25"/>
      <c r="C173" s="6">
        <v>4040</v>
      </c>
      <c r="D173" s="111" t="s">
        <v>187</v>
      </c>
      <c r="E173" s="116">
        <v>800</v>
      </c>
      <c r="F173" s="116"/>
      <c r="G173" s="116"/>
      <c r="H173" s="112">
        <f>E173+F173-G173</f>
        <v>800</v>
      </c>
      <c r="I173" s="116">
        <f>E173</f>
        <v>800</v>
      </c>
      <c r="J173" s="112"/>
    </row>
    <row r="174" spans="1:10" ht="13.5">
      <c r="A174" s="161"/>
      <c r="B174" s="25"/>
      <c r="C174" s="6">
        <v>4110</v>
      </c>
      <c r="D174" s="111" t="s">
        <v>188</v>
      </c>
      <c r="E174" s="116">
        <f>4150+150+10000</f>
        <v>14300</v>
      </c>
      <c r="F174" s="116"/>
      <c r="G174" s="116"/>
      <c r="H174" s="112">
        <f>E174+F174-G174</f>
        <v>14300</v>
      </c>
      <c r="I174" s="116"/>
      <c r="J174" s="112">
        <f>E174-10000</f>
        <v>4300</v>
      </c>
    </row>
    <row r="175" spans="1:10" ht="13.5">
      <c r="A175" s="161"/>
      <c r="B175" s="25"/>
      <c r="C175" s="6">
        <v>4120</v>
      </c>
      <c r="D175" s="111" t="s">
        <v>189</v>
      </c>
      <c r="E175" s="116">
        <f>560+50</f>
        <v>610</v>
      </c>
      <c r="F175" s="116"/>
      <c r="G175" s="116"/>
      <c r="H175" s="112">
        <f>E175+F175-G175</f>
        <v>610</v>
      </c>
      <c r="I175" s="116"/>
      <c r="J175" s="112">
        <f>E175</f>
        <v>610</v>
      </c>
    </row>
    <row r="176" spans="1:10" ht="13.5">
      <c r="A176" s="161"/>
      <c r="B176" s="25"/>
      <c r="C176" s="6">
        <v>4210</v>
      </c>
      <c r="D176" s="111" t="s">
        <v>172</v>
      </c>
      <c r="E176" s="116">
        <v>500</v>
      </c>
      <c r="F176" s="116"/>
      <c r="G176" s="116"/>
      <c r="H176" s="112">
        <f>E176+F176-G176</f>
        <v>500</v>
      </c>
      <c r="I176" s="116"/>
      <c r="J176" s="112"/>
    </row>
    <row r="177" spans="1:10" ht="13.5">
      <c r="A177" s="161"/>
      <c r="B177" s="165"/>
      <c r="C177" s="6">
        <v>4300</v>
      </c>
      <c r="D177" s="111" t="s">
        <v>184</v>
      </c>
      <c r="E177" s="116">
        <v>5000</v>
      </c>
      <c r="F177" s="116"/>
      <c r="G177" s="116"/>
      <c r="H177" s="112">
        <f>E177+F177-G177</f>
        <v>5000</v>
      </c>
      <c r="I177" s="116"/>
      <c r="J177" s="112"/>
    </row>
    <row r="178" spans="1:10" ht="13.5">
      <c r="A178" s="161"/>
      <c r="B178" s="165"/>
      <c r="C178" s="6">
        <v>4410</v>
      </c>
      <c r="D178" s="111" t="s">
        <v>193</v>
      </c>
      <c r="E178" s="116">
        <v>500</v>
      </c>
      <c r="F178" s="116"/>
      <c r="G178" s="116"/>
      <c r="H178" s="112">
        <f>E178+F178-G178</f>
        <v>500</v>
      </c>
      <c r="I178" s="116"/>
      <c r="J178" s="112"/>
    </row>
    <row r="179" spans="1:10" ht="13.5">
      <c r="A179" s="161"/>
      <c r="B179" s="166"/>
      <c r="C179" s="6">
        <v>4440</v>
      </c>
      <c r="D179" s="111" t="s">
        <v>190</v>
      </c>
      <c r="E179" s="116">
        <v>910</v>
      </c>
      <c r="F179" s="116"/>
      <c r="G179" s="116"/>
      <c r="H179" s="112">
        <f>E179+F179-G179</f>
        <v>910</v>
      </c>
      <c r="I179" s="116"/>
      <c r="J179" s="112"/>
    </row>
    <row r="180" spans="1:10" ht="24.75">
      <c r="A180" s="167"/>
      <c r="B180" s="107" t="s">
        <v>106</v>
      </c>
      <c r="C180" s="168" t="s">
        <v>107</v>
      </c>
      <c r="D180" s="168"/>
      <c r="E180" s="37">
        <f>SUM(E181)</f>
        <v>5000</v>
      </c>
      <c r="F180" s="37">
        <f>SUM(F181)</f>
        <v>0</v>
      </c>
      <c r="G180" s="37">
        <f>SUM(G181)</f>
        <v>447</v>
      </c>
      <c r="H180" s="37">
        <f>SUM(H181)</f>
        <v>4553</v>
      </c>
      <c r="I180" s="37">
        <f>SUM(I181)</f>
        <v>0</v>
      </c>
      <c r="J180" s="37">
        <f>SUM(J181)</f>
        <v>0</v>
      </c>
    </row>
    <row r="181" spans="1:10" ht="12.75" customHeight="1">
      <c r="A181" s="167"/>
      <c r="B181" s="169"/>
      <c r="C181" s="170" t="s">
        <v>224</v>
      </c>
      <c r="D181" s="171" t="s">
        <v>225</v>
      </c>
      <c r="E181" s="116">
        <v>5000</v>
      </c>
      <c r="F181" s="116"/>
      <c r="G181" s="116">
        <v>447</v>
      </c>
      <c r="H181" s="112">
        <f>E181+F181-G181</f>
        <v>4553</v>
      </c>
      <c r="I181" s="116"/>
      <c r="J181" s="112"/>
    </row>
    <row r="182" spans="1:10" ht="12.75" customHeight="1">
      <c r="A182" s="120"/>
      <c r="B182" s="35">
        <v>85214</v>
      </c>
      <c r="C182" s="108" t="s">
        <v>226</v>
      </c>
      <c r="D182" s="108"/>
      <c r="E182" s="146">
        <f>SUM(E183:E183)</f>
        <v>180000</v>
      </c>
      <c r="F182" s="146">
        <f>SUM(F183:F183)</f>
        <v>13448</v>
      </c>
      <c r="G182" s="146">
        <f>SUM(G183:G183)</f>
        <v>1009</v>
      </c>
      <c r="H182" s="146">
        <f>SUM(H183:H183)</f>
        <v>192439</v>
      </c>
      <c r="I182" s="146">
        <f>SUM(I183:I183)</f>
        <v>0</v>
      </c>
      <c r="J182" s="146">
        <f>SUM(J183:J183)</f>
        <v>0</v>
      </c>
    </row>
    <row r="183" spans="1:10" ht="12.75" customHeight="1">
      <c r="A183" s="120"/>
      <c r="B183" s="39"/>
      <c r="C183" s="114">
        <v>3110</v>
      </c>
      <c r="D183" s="111" t="s">
        <v>223</v>
      </c>
      <c r="E183" s="116">
        <v>180000</v>
      </c>
      <c r="F183" s="116">
        <f>13448</f>
        <v>13448</v>
      </c>
      <c r="G183" s="116">
        <v>1009</v>
      </c>
      <c r="H183" s="112">
        <f>E183+F183-G183</f>
        <v>192439</v>
      </c>
      <c r="I183" s="116"/>
      <c r="J183" s="112"/>
    </row>
    <row r="184" spans="1:10" ht="12.75" customHeight="1">
      <c r="A184" s="120"/>
      <c r="B184" s="126" t="s">
        <v>227</v>
      </c>
      <c r="C184" s="172" t="s">
        <v>228</v>
      </c>
      <c r="D184" s="172"/>
      <c r="E184" s="37">
        <f>SUM(E185)</f>
        <v>110000</v>
      </c>
      <c r="F184" s="37">
        <f>SUM(F185)</f>
        <v>0</v>
      </c>
      <c r="G184" s="37">
        <f>SUM(G185)</f>
        <v>0</v>
      </c>
      <c r="H184" s="37">
        <f>SUM(H185)</f>
        <v>110000</v>
      </c>
      <c r="I184" s="37">
        <f>SUM(I185)</f>
        <v>0</v>
      </c>
      <c r="J184" s="37">
        <f>SUM(J185)</f>
        <v>0</v>
      </c>
    </row>
    <row r="185" spans="1:10" ht="12.75" customHeight="1">
      <c r="A185" s="120"/>
      <c r="B185" s="173"/>
      <c r="C185" s="114">
        <v>3110</v>
      </c>
      <c r="D185" s="111" t="s">
        <v>223</v>
      </c>
      <c r="E185" s="116">
        <v>110000</v>
      </c>
      <c r="F185" s="116"/>
      <c r="G185" s="116"/>
      <c r="H185" s="112">
        <f>E185+F185-G185</f>
        <v>110000</v>
      </c>
      <c r="I185" s="116"/>
      <c r="J185" s="112"/>
    </row>
    <row r="186" spans="1:10" ht="12.75" customHeight="1">
      <c r="A186" s="120"/>
      <c r="B186" s="35">
        <v>85219</v>
      </c>
      <c r="C186" s="36" t="s">
        <v>113</v>
      </c>
      <c r="D186" s="36"/>
      <c r="E186" s="146">
        <f>SUM(E187:E196)</f>
        <v>74980</v>
      </c>
      <c r="F186" s="146">
        <f>SUM(F187:F196)</f>
        <v>0</v>
      </c>
      <c r="G186" s="146">
        <f>SUM(G187:G196)</f>
        <v>0</v>
      </c>
      <c r="H186" s="146">
        <f>SUM(H187:H196)</f>
        <v>74980</v>
      </c>
      <c r="I186" s="146">
        <f>SUM(I187:I196)</f>
        <v>55140</v>
      </c>
      <c r="J186" s="146">
        <f>SUM(J187:J196)</f>
        <v>11410</v>
      </c>
    </row>
    <row r="187" spans="1:10" ht="12.75" customHeight="1">
      <c r="A187" s="120"/>
      <c r="B187" s="132"/>
      <c r="C187" s="6">
        <v>3020</v>
      </c>
      <c r="D187" s="111" t="s">
        <v>195</v>
      </c>
      <c r="E187" s="174">
        <v>200</v>
      </c>
      <c r="F187" s="174"/>
      <c r="G187" s="174"/>
      <c r="H187" s="112">
        <f>E187+F187-G187</f>
        <v>200</v>
      </c>
      <c r="I187" s="116"/>
      <c r="J187" s="112"/>
    </row>
    <row r="188" spans="1:10" ht="12.75" customHeight="1">
      <c r="A188" s="120"/>
      <c r="B188" s="132"/>
      <c r="C188" s="114">
        <v>3040</v>
      </c>
      <c r="D188" s="148" t="s">
        <v>196</v>
      </c>
      <c r="E188" s="116">
        <v>2000</v>
      </c>
      <c r="F188" s="116"/>
      <c r="G188" s="116"/>
      <c r="H188" s="112">
        <f>E188+F188-G188</f>
        <v>2000</v>
      </c>
      <c r="I188" s="116"/>
      <c r="J188" s="112"/>
    </row>
    <row r="189" spans="1:10" ht="12.75" customHeight="1">
      <c r="A189" s="120"/>
      <c r="B189" s="165"/>
      <c r="C189" s="6">
        <v>4010</v>
      </c>
      <c r="D189" s="111" t="s">
        <v>186</v>
      </c>
      <c r="E189" s="116">
        <v>50540</v>
      </c>
      <c r="F189" s="116"/>
      <c r="G189" s="116"/>
      <c r="H189" s="112">
        <f>E189+F189-G189</f>
        <v>50540</v>
      </c>
      <c r="I189" s="116">
        <f>E189</f>
        <v>50540</v>
      </c>
      <c r="J189" s="112"/>
    </row>
    <row r="190" spans="1:10" ht="12.75" customHeight="1">
      <c r="A190" s="120"/>
      <c r="B190" s="165"/>
      <c r="C190" s="6">
        <v>4040</v>
      </c>
      <c r="D190" s="111" t="s">
        <v>187</v>
      </c>
      <c r="E190" s="116">
        <v>4600</v>
      </c>
      <c r="F190" s="116"/>
      <c r="G190" s="116"/>
      <c r="H190" s="112">
        <f>E190+F190-G190</f>
        <v>4600</v>
      </c>
      <c r="I190" s="116">
        <f>E190</f>
        <v>4600</v>
      </c>
      <c r="J190" s="112"/>
    </row>
    <row r="191" spans="1:10" ht="12.75" customHeight="1">
      <c r="A191" s="120"/>
      <c r="B191" s="165"/>
      <c r="C191" s="6">
        <v>4110</v>
      </c>
      <c r="D191" s="111" t="s">
        <v>188</v>
      </c>
      <c r="E191" s="116">
        <f>9200+850</f>
        <v>10050</v>
      </c>
      <c r="F191" s="116"/>
      <c r="G191" s="116"/>
      <c r="H191" s="112">
        <f>E191+F191-G191</f>
        <v>10050</v>
      </c>
      <c r="I191" s="116"/>
      <c r="J191" s="112">
        <f>E191</f>
        <v>10050</v>
      </c>
    </row>
    <row r="192" spans="1:10" ht="12.75" customHeight="1">
      <c r="A192" s="120"/>
      <c r="B192" s="165"/>
      <c r="C192" s="6">
        <v>4120</v>
      </c>
      <c r="D192" s="111" t="s">
        <v>189</v>
      </c>
      <c r="E192" s="116">
        <f>1250+110</f>
        <v>1360</v>
      </c>
      <c r="F192" s="116"/>
      <c r="G192" s="116"/>
      <c r="H192" s="112">
        <f>E192+F192-G192</f>
        <v>1360</v>
      </c>
      <c r="I192" s="116"/>
      <c r="J192" s="112">
        <f>E192</f>
        <v>1360</v>
      </c>
    </row>
    <row r="193" spans="1:10" ht="12.75" customHeight="1">
      <c r="A193" s="120"/>
      <c r="B193" s="165"/>
      <c r="C193" s="6">
        <v>4210</v>
      </c>
      <c r="D193" s="111" t="s">
        <v>172</v>
      </c>
      <c r="E193" s="116">
        <v>1000</v>
      </c>
      <c r="F193" s="116"/>
      <c r="G193" s="116"/>
      <c r="H193" s="112">
        <f>E193+F193-G193</f>
        <v>1000</v>
      </c>
      <c r="I193" s="116"/>
      <c r="J193" s="112"/>
    </row>
    <row r="194" spans="1:10" ht="12.75" customHeight="1">
      <c r="A194" s="120"/>
      <c r="B194" s="165"/>
      <c r="C194" s="6">
        <v>4300</v>
      </c>
      <c r="D194" s="111" t="s">
        <v>184</v>
      </c>
      <c r="E194" s="116">
        <v>1000</v>
      </c>
      <c r="F194" s="116"/>
      <c r="G194" s="116"/>
      <c r="H194" s="112">
        <f>E194+F194-G194</f>
        <v>1000</v>
      </c>
      <c r="I194" s="116"/>
      <c r="J194" s="112"/>
    </row>
    <row r="195" spans="1:10" ht="12.75" customHeight="1">
      <c r="A195" s="120"/>
      <c r="B195" s="165"/>
      <c r="C195" s="6">
        <v>4410</v>
      </c>
      <c r="D195" s="111" t="s">
        <v>193</v>
      </c>
      <c r="E195" s="116">
        <v>1500</v>
      </c>
      <c r="F195" s="116"/>
      <c r="G195" s="116"/>
      <c r="H195" s="112">
        <f>E195+F195-G195</f>
        <v>1500</v>
      </c>
      <c r="I195" s="116"/>
      <c r="J195" s="112"/>
    </row>
    <row r="196" spans="1:10" ht="12.75" customHeight="1">
      <c r="A196" s="120"/>
      <c r="B196" s="166"/>
      <c r="C196" s="6">
        <v>4440</v>
      </c>
      <c r="D196" s="111" t="s">
        <v>190</v>
      </c>
      <c r="E196" s="116">
        <v>2730</v>
      </c>
      <c r="F196" s="116"/>
      <c r="G196" s="116"/>
      <c r="H196" s="112">
        <f>E196+F196-G196</f>
        <v>2730</v>
      </c>
      <c r="I196" s="116"/>
      <c r="J196" s="112"/>
    </row>
    <row r="197" spans="1:10" ht="12.75" customHeight="1">
      <c r="A197" s="120"/>
      <c r="B197" s="133">
        <v>85295</v>
      </c>
      <c r="C197" s="36" t="s">
        <v>114</v>
      </c>
      <c r="D197" s="36"/>
      <c r="E197" s="146">
        <f>SUM(E198)</f>
        <v>50000</v>
      </c>
      <c r="F197" s="146">
        <f>SUM(F198)</f>
        <v>2650</v>
      </c>
      <c r="G197" s="146">
        <f>SUM(G198)</f>
        <v>2071</v>
      </c>
      <c r="H197" s="146">
        <f>SUM(H198)</f>
        <v>50579</v>
      </c>
      <c r="I197" s="146">
        <f>SUM(I198)</f>
        <v>0</v>
      </c>
      <c r="J197" s="146">
        <f>SUM(J198)</f>
        <v>0</v>
      </c>
    </row>
    <row r="198" spans="1:10" ht="12.75">
      <c r="A198" s="135"/>
      <c r="B198" s="175"/>
      <c r="C198" s="6">
        <v>3110</v>
      </c>
      <c r="D198" s="111" t="s">
        <v>223</v>
      </c>
      <c r="E198" s="116">
        <f>30000+10000+10000</f>
        <v>50000</v>
      </c>
      <c r="F198" s="116">
        <f>2650</f>
        <v>2650</v>
      </c>
      <c r="G198" s="116">
        <v>2071</v>
      </c>
      <c r="H198" s="112">
        <f>E198+F198-G198</f>
        <v>50579</v>
      </c>
      <c r="I198" s="116"/>
      <c r="J198" s="112"/>
    </row>
    <row r="199" spans="1:10" ht="13.5">
      <c r="A199" s="119">
        <v>854</v>
      </c>
      <c r="B199" s="103" t="s">
        <v>229</v>
      </c>
      <c r="C199" s="103"/>
      <c r="D199" s="103"/>
      <c r="E199" s="104">
        <f>SUM(E200)</f>
        <v>0</v>
      </c>
      <c r="F199" s="104">
        <f>SUM(F200)</f>
        <v>2000</v>
      </c>
      <c r="G199" s="104">
        <f>SUM(G200)</f>
        <v>0</v>
      </c>
      <c r="H199" s="104">
        <f>SUM(H200)</f>
        <v>2000</v>
      </c>
      <c r="I199" s="104">
        <f>SUM(I200)</f>
        <v>0</v>
      </c>
      <c r="J199" s="104">
        <f>SUM(J200)</f>
        <v>0</v>
      </c>
    </row>
    <row r="200" spans="1:10" ht="12.75">
      <c r="A200" s="120"/>
      <c r="B200" s="35">
        <v>85415</v>
      </c>
      <c r="C200" s="36" t="s">
        <v>230</v>
      </c>
      <c r="D200" s="36"/>
      <c r="E200" s="162">
        <f>SUM(E201)</f>
        <v>0</v>
      </c>
      <c r="F200" s="162">
        <f>SUM(F201)</f>
        <v>2000</v>
      </c>
      <c r="G200" s="162">
        <f>SUM(G201)</f>
        <v>0</v>
      </c>
      <c r="H200" s="162">
        <f>SUM(H201)</f>
        <v>2000</v>
      </c>
      <c r="I200" s="162">
        <f>SUM(I201)</f>
        <v>0</v>
      </c>
      <c r="J200" s="162">
        <f>SUM(J201)</f>
        <v>0</v>
      </c>
    </row>
    <row r="201" spans="1:10" ht="12.75">
      <c r="A201" s="135"/>
      <c r="B201" s="39"/>
      <c r="C201" s="6">
        <v>3260</v>
      </c>
      <c r="D201" s="111" t="s">
        <v>231</v>
      </c>
      <c r="E201" s="144">
        <v>0</v>
      </c>
      <c r="F201" s="116">
        <v>2000</v>
      </c>
      <c r="G201" s="116"/>
      <c r="H201" s="116">
        <f>E201+F201-G201</f>
        <v>2000</v>
      </c>
      <c r="I201" s="116"/>
      <c r="J201" s="112"/>
    </row>
    <row r="202" spans="1:10" ht="13.5">
      <c r="A202" s="119">
        <v>900</v>
      </c>
      <c r="B202" s="103" t="s">
        <v>116</v>
      </c>
      <c r="C202" s="103"/>
      <c r="D202" s="103"/>
      <c r="E202" s="104">
        <f>SUM(E203,E214,E216,E222,E220)</f>
        <v>674161</v>
      </c>
      <c r="F202" s="104">
        <f>SUM(F203,F214,F216,F222,F220)</f>
        <v>0</v>
      </c>
      <c r="G202" s="104">
        <f>SUM(G203,G214,G216,G222,G220)</f>
        <v>0</v>
      </c>
      <c r="H202" s="104">
        <f>SUM(H203,H214,H216,H222,H220)</f>
        <v>674161</v>
      </c>
      <c r="I202" s="104">
        <f>SUM(I203,I214,I216,I222,I220)</f>
        <v>72170</v>
      </c>
      <c r="J202" s="104">
        <f>SUM(J203,J214,J216,J222,J220)</f>
        <v>13260</v>
      </c>
    </row>
    <row r="203" spans="1:10" ht="12.75" customHeight="1">
      <c r="A203" s="120"/>
      <c r="B203" s="35">
        <v>90003</v>
      </c>
      <c r="C203" s="36" t="s">
        <v>232</v>
      </c>
      <c r="D203" s="36"/>
      <c r="E203" s="37">
        <f>SUM(E204:E213)</f>
        <v>248361</v>
      </c>
      <c r="F203" s="37">
        <f>SUM(F204:F213)</f>
        <v>0</v>
      </c>
      <c r="G203" s="37">
        <f>SUM(G204:G213)</f>
        <v>0</v>
      </c>
      <c r="H203" s="37">
        <f>SUM(H204:H213)</f>
        <v>248361</v>
      </c>
      <c r="I203" s="37">
        <f>SUM(I204:I213)</f>
        <v>53170</v>
      </c>
      <c r="J203" s="37">
        <f>SUM(J204:J213)</f>
        <v>10460</v>
      </c>
    </row>
    <row r="204" spans="1:10" ht="12.75" customHeight="1">
      <c r="A204" s="120"/>
      <c r="B204" s="132"/>
      <c r="C204" s="6">
        <v>3020</v>
      </c>
      <c r="D204" s="111" t="s">
        <v>195</v>
      </c>
      <c r="E204" s="116">
        <v>400</v>
      </c>
      <c r="F204" s="116"/>
      <c r="G204" s="116"/>
      <c r="H204" s="112">
        <f>E204+F204-G204</f>
        <v>400</v>
      </c>
      <c r="I204" s="116"/>
      <c r="J204" s="112"/>
    </row>
    <row r="205" spans="1:10" ht="12.75" customHeight="1">
      <c r="A205" s="120"/>
      <c r="B205" s="132"/>
      <c r="C205" s="114">
        <v>3040</v>
      </c>
      <c r="D205" s="148" t="s">
        <v>196</v>
      </c>
      <c r="E205" s="116">
        <v>600</v>
      </c>
      <c r="F205" s="116"/>
      <c r="G205" s="116"/>
      <c r="H205" s="112">
        <f>E205+F205-G205</f>
        <v>600</v>
      </c>
      <c r="I205" s="116"/>
      <c r="J205" s="112"/>
    </row>
    <row r="206" spans="1:10" ht="12.75" customHeight="1">
      <c r="A206" s="120"/>
      <c r="B206" s="165"/>
      <c r="C206" s="6">
        <v>4010</v>
      </c>
      <c r="D206" s="111" t="s">
        <v>186</v>
      </c>
      <c r="E206" s="116">
        <v>49920</v>
      </c>
      <c r="F206" s="116"/>
      <c r="G206" s="116"/>
      <c r="H206" s="112">
        <f>E206+F206-G206</f>
        <v>49920</v>
      </c>
      <c r="I206" s="116">
        <f>E206</f>
        <v>49920</v>
      </c>
      <c r="J206" s="112"/>
    </row>
    <row r="207" spans="1:10" ht="12.75" customHeight="1">
      <c r="A207" s="120"/>
      <c r="B207" s="165"/>
      <c r="C207" s="6">
        <v>4040</v>
      </c>
      <c r="D207" s="111" t="s">
        <v>187</v>
      </c>
      <c r="E207" s="116">
        <v>3250</v>
      </c>
      <c r="F207" s="116"/>
      <c r="G207" s="116"/>
      <c r="H207" s="112">
        <f>E207+F207-G207</f>
        <v>3250</v>
      </c>
      <c r="I207" s="116">
        <f>E207</f>
        <v>3250</v>
      </c>
      <c r="J207" s="112"/>
    </row>
    <row r="208" spans="1:10" ht="12.75" customHeight="1">
      <c r="A208" s="120"/>
      <c r="B208" s="165"/>
      <c r="C208" s="6">
        <v>4110</v>
      </c>
      <c r="D208" s="111" t="s">
        <v>188</v>
      </c>
      <c r="E208" s="116">
        <f>8500+560</f>
        <v>9060</v>
      </c>
      <c r="F208" s="116"/>
      <c r="G208" s="116"/>
      <c r="H208" s="112">
        <f>E208+F208-G208</f>
        <v>9060</v>
      </c>
      <c r="I208" s="116"/>
      <c r="J208" s="112">
        <f>E208</f>
        <v>9060</v>
      </c>
    </row>
    <row r="209" spans="1:256" s="105" customFormat="1" ht="12.75" customHeight="1">
      <c r="A209" s="120"/>
      <c r="B209" s="165"/>
      <c r="C209" s="6">
        <v>4120</v>
      </c>
      <c r="D209" s="111" t="s">
        <v>189</v>
      </c>
      <c r="E209" s="116">
        <f>1300+100</f>
        <v>1400</v>
      </c>
      <c r="F209" s="116"/>
      <c r="G209" s="116"/>
      <c r="H209" s="112">
        <f>E209+F209-G209</f>
        <v>1400</v>
      </c>
      <c r="I209" s="116"/>
      <c r="J209" s="112">
        <f>E209</f>
        <v>1400</v>
      </c>
      <c r="IN209" s="2"/>
      <c r="IO209" s="2"/>
      <c r="IP209"/>
      <c r="IQ209"/>
      <c r="IR209"/>
      <c r="IS209"/>
      <c r="IT209"/>
      <c r="IU209"/>
      <c r="IV209"/>
    </row>
    <row r="210" spans="1:256" s="105" customFormat="1" ht="12.75" customHeight="1">
      <c r="A210" s="120"/>
      <c r="B210" s="165"/>
      <c r="C210" s="6">
        <v>4210</v>
      </c>
      <c r="D210" s="111" t="s">
        <v>172</v>
      </c>
      <c r="E210" s="116">
        <v>1000</v>
      </c>
      <c r="F210" s="116"/>
      <c r="G210" s="116"/>
      <c r="H210" s="112">
        <f>E210+F210-G210</f>
        <v>1000</v>
      </c>
      <c r="I210" s="116"/>
      <c r="J210" s="112"/>
      <c r="IN210" s="2"/>
      <c r="IO210" s="2"/>
      <c r="IP210"/>
      <c r="IQ210"/>
      <c r="IR210"/>
      <c r="IS210"/>
      <c r="IT210"/>
      <c r="IU210"/>
      <c r="IV210"/>
    </row>
    <row r="211" spans="1:256" s="109" customFormat="1" ht="12.75" customHeight="1">
      <c r="A211" s="120"/>
      <c r="B211" s="165"/>
      <c r="C211" s="6">
        <v>4260</v>
      </c>
      <c r="D211" s="111" t="s">
        <v>197</v>
      </c>
      <c r="E211" s="176">
        <v>20000</v>
      </c>
      <c r="F211" s="176"/>
      <c r="G211" s="176"/>
      <c r="H211" s="112">
        <f>E211+F211-G211</f>
        <v>20000</v>
      </c>
      <c r="I211" s="116"/>
      <c r="J211" s="112"/>
      <c r="IN211" s="2"/>
      <c r="IO211" s="2"/>
      <c r="IP211"/>
      <c r="IQ211"/>
      <c r="IR211"/>
      <c r="IS211"/>
      <c r="IT211"/>
      <c r="IU211"/>
      <c r="IV211"/>
    </row>
    <row r="212" spans="1:256" s="177" customFormat="1" ht="12.75" customHeight="1">
      <c r="A212" s="120"/>
      <c r="B212" s="165"/>
      <c r="C212" s="6">
        <v>4300</v>
      </c>
      <c r="D212" s="111" t="s">
        <v>178</v>
      </c>
      <c r="E212" s="22">
        <v>160000</v>
      </c>
      <c r="F212" s="22"/>
      <c r="G212" s="22"/>
      <c r="H212" s="112">
        <f>E212+F212-G212</f>
        <v>160000</v>
      </c>
      <c r="I212" s="116"/>
      <c r="J212" s="112"/>
      <c r="IN212" s="2"/>
      <c r="IO212" s="2"/>
      <c r="IP212"/>
      <c r="IQ212"/>
      <c r="IR212"/>
      <c r="IS212"/>
      <c r="IT212"/>
      <c r="IU212"/>
      <c r="IV212"/>
    </row>
    <row r="213" spans="1:256" s="177" customFormat="1" ht="12.75" customHeight="1">
      <c r="A213" s="120"/>
      <c r="B213" s="165"/>
      <c r="C213" s="6">
        <v>4440</v>
      </c>
      <c r="D213" s="111" t="s">
        <v>190</v>
      </c>
      <c r="E213" s="22">
        <v>2731</v>
      </c>
      <c r="F213" s="22"/>
      <c r="G213" s="22"/>
      <c r="H213" s="112">
        <f>E213+F213-G213</f>
        <v>2731</v>
      </c>
      <c r="I213" s="116"/>
      <c r="J213" s="112"/>
      <c r="IN213" s="2"/>
      <c r="IO213" s="2"/>
      <c r="IP213"/>
      <c r="IQ213"/>
      <c r="IR213"/>
      <c r="IS213"/>
      <c r="IT213"/>
      <c r="IU213"/>
      <c r="IV213"/>
    </row>
    <row r="214" spans="1:256" s="177" customFormat="1" ht="12.75" customHeight="1">
      <c r="A214" s="120"/>
      <c r="B214" s="133">
        <v>90004</v>
      </c>
      <c r="C214" s="36" t="s">
        <v>233</v>
      </c>
      <c r="D214" s="36"/>
      <c r="E214" s="37">
        <f>SUM(E215)</f>
        <v>3000</v>
      </c>
      <c r="F214" s="37">
        <f>SUM(F215)</f>
        <v>0</v>
      </c>
      <c r="G214" s="37">
        <f>SUM(G215)</f>
        <v>0</v>
      </c>
      <c r="H214" s="37">
        <f>SUM(H215)</f>
        <v>3000</v>
      </c>
      <c r="I214" s="37">
        <f>SUM(I215)</f>
        <v>0</v>
      </c>
      <c r="J214" s="37">
        <f>SUM(J215)</f>
        <v>0</v>
      </c>
      <c r="IN214" s="2"/>
      <c r="IO214" s="2"/>
      <c r="IP214"/>
      <c r="IQ214"/>
      <c r="IR214"/>
      <c r="IS214"/>
      <c r="IT214"/>
      <c r="IU214"/>
      <c r="IV214"/>
    </row>
    <row r="215" spans="1:256" s="177" customFormat="1" ht="12.75" customHeight="1">
      <c r="A215" s="120"/>
      <c r="B215" s="153"/>
      <c r="C215" s="6">
        <v>4210</v>
      </c>
      <c r="D215" s="111" t="s">
        <v>172</v>
      </c>
      <c r="E215" s="22">
        <v>3000</v>
      </c>
      <c r="F215" s="22"/>
      <c r="G215" s="22"/>
      <c r="H215" s="112">
        <f>E215+F215-G215</f>
        <v>3000</v>
      </c>
      <c r="I215" s="116"/>
      <c r="J215" s="112"/>
      <c r="IN215" s="2"/>
      <c r="IO215" s="2"/>
      <c r="IP215"/>
      <c r="IQ215"/>
      <c r="IR215"/>
      <c r="IS215"/>
      <c r="IT215"/>
      <c r="IU215"/>
      <c r="IV215"/>
    </row>
    <row r="216" spans="1:256" s="177" customFormat="1" ht="12.75" customHeight="1">
      <c r="A216" s="178"/>
      <c r="B216" s="35">
        <v>90015</v>
      </c>
      <c r="C216" s="36" t="s">
        <v>234</v>
      </c>
      <c r="D216" s="36"/>
      <c r="E216" s="37">
        <f>SUM(E217:E219)</f>
        <v>85000</v>
      </c>
      <c r="F216" s="37">
        <f>SUM(F217:F219)</f>
        <v>0</v>
      </c>
      <c r="G216" s="37">
        <f>SUM(G217:G219)</f>
        <v>0</v>
      </c>
      <c r="H216" s="37">
        <f>SUM(H217:H219)</f>
        <v>85000</v>
      </c>
      <c r="I216" s="37">
        <f>SUM(I217:I219)</f>
        <v>0</v>
      </c>
      <c r="J216" s="37">
        <f>SUM(J217:J219)</f>
        <v>0</v>
      </c>
      <c r="IN216" s="2"/>
      <c r="IO216" s="2"/>
      <c r="IP216"/>
      <c r="IQ216"/>
      <c r="IR216"/>
      <c r="IS216"/>
      <c r="IT216"/>
      <c r="IU216"/>
      <c r="IV216"/>
    </row>
    <row r="217" spans="1:10" ht="12.75" customHeight="1">
      <c r="A217" s="178"/>
      <c r="B217" s="165"/>
      <c r="C217" s="114">
        <v>4260</v>
      </c>
      <c r="D217" s="111" t="s">
        <v>197</v>
      </c>
      <c r="E217" s="122">
        <v>70000</v>
      </c>
      <c r="F217" s="122"/>
      <c r="G217" s="122"/>
      <c r="H217" s="112">
        <f>E217+F217-G217</f>
        <v>70000</v>
      </c>
      <c r="I217" s="122"/>
      <c r="J217" s="112"/>
    </row>
    <row r="218" spans="1:10" ht="12.75" customHeight="1">
      <c r="A218" s="178"/>
      <c r="B218" s="165"/>
      <c r="C218" s="114">
        <v>4270</v>
      </c>
      <c r="D218" s="111" t="s">
        <v>217</v>
      </c>
      <c r="E218" s="122">
        <v>5000</v>
      </c>
      <c r="F218" s="122"/>
      <c r="G218" s="122"/>
      <c r="H218" s="112">
        <f>E218+F218-G218</f>
        <v>5000</v>
      </c>
      <c r="I218" s="122"/>
      <c r="J218" s="112"/>
    </row>
    <row r="219" spans="1:256" s="109" customFormat="1" ht="12.75" customHeight="1">
      <c r="A219" s="178"/>
      <c r="B219" s="165"/>
      <c r="C219" s="6">
        <v>4300</v>
      </c>
      <c r="D219" s="111" t="s">
        <v>178</v>
      </c>
      <c r="E219" s="122">
        <v>10000</v>
      </c>
      <c r="F219" s="122"/>
      <c r="G219" s="122"/>
      <c r="H219" s="112">
        <f>E219+F219-G219</f>
        <v>10000</v>
      </c>
      <c r="I219" s="122"/>
      <c r="J219" s="112"/>
      <c r="IN219" s="2"/>
      <c r="IO219" s="2"/>
      <c r="IP219"/>
      <c r="IQ219"/>
      <c r="IR219"/>
      <c r="IS219"/>
      <c r="IT219"/>
      <c r="IU219"/>
      <c r="IV219"/>
    </row>
    <row r="220" spans="1:256" s="109" customFormat="1" ht="24.75">
      <c r="A220" s="178"/>
      <c r="B220" s="64">
        <v>90019</v>
      </c>
      <c r="C220" s="24" t="s">
        <v>235</v>
      </c>
      <c r="D220" s="24"/>
      <c r="E220" s="162">
        <f>SUM(E221)</f>
        <v>12500</v>
      </c>
      <c r="F220" s="162">
        <f>SUM(F221)</f>
        <v>0</v>
      </c>
      <c r="G220" s="162">
        <f>SUM(G221)</f>
        <v>0</v>
      </c>
      <c r="H220" s="162">
        <f>SUM(H221)</f>
        <v>12500</v>
      </c>
      <c r="I220" s="162">
        <f>SUM(I221)</f>
        <v>0</v>
      </c>
      <c r="J220" s="162">
        <f>SUM(J221)</f>
        <v>0</v>
      </c>
      <c r="IN220" s="2"/>
      <c r="IO220" s="2"/>
      <c r="IP220"/>
      <c r="IQ220"/>
      <c r="IR220"/>
      <c r="IS220"/>
      <c r="IT220"/>
      <c r="IU220"/>
      <c r="IV220"/>
    </row>
    <row r="221" spans="1:256" s="109" customFormat="1" ht="12.75" customHeight="1">
      <c r="A221" s="178"/>
      <c r="B221" s="179"/>
      <c r="C221" s="154">
        <v>4300</v>
      </c>
      <c r="D221" s="46" t="s">
        <v>178</v>
      </c>
      <c r="E221" s="144">
        <v>12500</v>
      </c>
      <c r="F221" s="144"/>
      <c r="G221" s="144"/>
      <c r="H221" s="112">
        <f>E221+F221-G221</f>
        <v>12500</v>
      </c>
      <c r="I221" s="116"/>
      <c r="J221" s="112"/>
      <c r="IN221" s="2"/>
      <c r="IO221" s="2"/>
      <c r="IP221"/>
      <c r="IQ221"/>
      <c r="IR221"/>
      <c r="IS221"/>
      <c r="IT221"/>
      <c r="IU221"/>
      <c r="IV221"/>
    </row>
    <row r="222" spans="1:10" ht="12.75" customHeight="1">
      <c r="A222" s="120"/>
      <c r="B222" s="180">
        <v>90095</v>
      </c>
      <c r="C222" s="36" t="s">
        <v>114</v>
      </c>
      <c r="D222" s="36"/>
      <c r="E222" s="37">
        <f>SUM(E223:E233)</f>
        <v>325300</v>
      </c>
      <c r="F222" s="37">
        <f>SUM(F223:F233)</f>
        <v>0</v>
      </c>
      <c r="G222" s="37">
        <f>SUM(G223:G233)</f>
        <v>0</v>
      </c>
      <c r="H222" s="37">
        <f>SUM(H223:H233)</f>
        <v>325300</v>
      </c>
      <c r="I222" s="37">
        <f>SUM(I223:I233)</f>
        <v>19000</v>
      </c>
      <c r="J222" s="37">
        <f>SUM(J223:J233)</f>
        <v>2800</v>
      </c>
    </row>
    <row r="223" spans="1:10" ht="12.75" customHeight="1">
      <c r="A223" s="120"/>
      <c r="B223" s="180"/>
      <c r="C223" s="6">
        <v>3020</v>
      </c>
      <c r="D223" s="111" t="s">
        <v>195</v>
      </c>
      <c r="E223" s="122">
        <v>500</v>
      </c>
      <c r="F223" s="122"/>
      <c r="G223" s="122"/>
      <c r="H223" s="112">
        <f>E223+F223-G223</f>
        <v>500</v>
      </c>
      <c r="I223" s="122"/>
      <c r="J223" s="112"/>
    </row>
    <row r="224" spans="1:256" s="109" customFormat="1" ht="12.75" customHeight="1">
      <c r="A224" s="120"/>
      <c r="B224" s="180"/>
      <c r="C224" s="6">
        <v>4010</v>
      </c>
      <c r="D224" s="111" t="s">
        <v>186</v>
      </c>
      <c r="E224" s="122">
        <v>10000</v>
      </c>
      <c r="F224" s="122"/>
      <c r="G224" s="122"/>
      <c r="H224" s="112">
        <f>E224+F224-G224</f>
        <v>10000</v>
      </c>
      <c r="I224" s="122">
        <f>E224</f>
        <v>10000</v>
      </c>
      <c r="J224" s="112"/>
      <c r="IN224" s="2"/>
      <c r="IO224" s="2"/>
      <c r="IP224"/>
      <c r="IQ224"/>
      <c r="IR224"/>
      <c r="IS224"/>
      <c r="IT224"/>
      <c r="IU224"/>
      <c r="IV224"/>
    </row>
    <row r="225" spans="1:256" s="109" customFormat="1" ht="12.75" customHeight="1">
      <c r="A225" s="120"/>
      <c r="B225" s="180"/>
      <c r="C225" s="6">
        <v>4040</v>
      </c>
      <c r="D225" s="111" t="s">
        <v>187</v>
      </c>
      <c r="E225" s="122">
        <v>2000</v>
      </c>
      <c r="F225" s="122"/>
      <c r="G225" s="122"/>
      <c r="H225" s="112">
        <f>E225+F225-G225</f>
        <v>2000</v>
      </c>
      <c r="I225" s="122">
        <f>E225</f>
        <v>2000</v>
      </c>
      <c r="J225" s="112"/>
      <c r="IN225" s="2"/>
      <c r="IO225" s="2"/>
      <c r="IP225"/>
      <c r="IQ225"/>
      <c r="IR225"/>
      <c r="IS225"/>
      <c r="IT225"/>
      <c r="IU225"/>
      <c r="IV225"/>
    </row>
    <row r="226" spans="1:256" s="109" customFormat="1" ht="12.75" customHeight="1">
      <c r="A226" s="120"/>
      <c r="B226" s="180"/>
      <c r="C226" s="6">
        <v>4110</v>
      </c>
      <c r="D226" s="111" t="s">
        <v>188</v>
      </c>
      <c r="E226" s="122">
        <v>2500</v>
      </c>
      <c r="F226" s="122"/>
      <c r="G226" s="122"/>
      <c r="H226" s="112">
        <f>E226+F226-G226</f>
        <v>2500</v>
      </c>
      <c r="I226" s="122"/>
      <c r="J226" s="112">
        <f>E226</f>
        <v>2500</v>
      </c>
      <c r="IN226" s="2"/>
      <c r="IO226" s="2"/>
      <c r="IP226"/>
      <c r="IQ226"/>
      <c r="IR226"/>
      <c r="IS226"/>
      <c r="IT226"/>
      <c r="IU226"/>
      <c r="IV226"/>
    </row>
    <row r="227" spans="1:256" s="109" customFormat="1" ht="12.75" customHeight="1">
      <c r="A227" s="120"/>
      <c r="B227" s="153"/>
      <c r="C227" s="6">
        <v>4120</v>
      </c>
      <c r="D227" s="111" t="s">
        <v>189</v>
      </c>
      <c r="E227" s="122">
        <v>300</v>
      </c>
      <c r="F227" s="122"/>
      <c r="G227" s="122"/>
      <c r="H227" s="112">
        <f>E227+F227-G227</f>
        <v>300</v>
      </c>
      <c r="I227" s="122"/>
      <c r="J227" s="112">
        <f>E227</f>
        <v>300</v>
      </c>
      <c r="IN227" s="2"/>
      <c r="IO227" s="2"/>
      <c r="IP227"/>
      <c r="IQ227"/>
      <c r="IR227"/>
      <c r="IS227"/>
      <c r="IT227"/>
      <c r="IU227"/>
      <c r="IV227"/>
    </row>
    <row r="228" spans="1:256" s="109" customFormat="1" ht="12.75" customHeight="1">
      <c r="A228" s="120"/>
      <c r="B228" s="153"/>
      <c r="C228" s="59">
        <v>4170</v>
      </c>
      <c r="D228" s="46" t="s">
        <v>171</v>
      </c>
      <c r="E228" s="122">
        <v>7000</v>
      </c>
      <c r="F228" s="122"/>
      <c r="G228" s="122"/>
      <c r="H228" s="112">
        <f>E228+F228-G228</f>
        <v>7000</v>
      </c>
      <c r="I228" s="122">
        <f>E228</f>
        <v>7000</v>
      </c>
      <c r="J228" s="112"/>
      <c r="IN228" s="2"/>
      <c r="IO228" s="2"/>
      <c r="IP228"/>
      <c r="IQ228"/>
      <c r="IR228"/>
      <c r="IS228"/>
      <c r="IT228"/>
      <c r="IU228"/>
      <c r="IV228"/>
    </row>
    <row r="229" spans="1:10" ht="12.75" customHeight="1">
      <c r="A229" s="120"/>
      <c r="B229" s="153"/>
      <c r="C229" s="6">
        <v>4210</v>
      </c>
      <c r="D229" s="111" t="s">
        <v>172</v>
      </c>
      <c r="E229" s="122">
        <v>30000</v>
      </c>
      <c r="F229" s="122"/>
      <c r="G229" s="122"/>
      <c r="H229" s="112">
        <f>E229+F229-G229</f>
        <v>30000</v>
      </c>
      <c r="I229" s="122"/>
      <c r="J229" s="112"/>
    </row>
    <row r="230" spans="1:256" s="109" customFormat="1" ht="12.75" customHeight="1">
      <c r="A230" s="120"/>
      <c r="B230" s="153"/>
      <c r="C230" s="6">
        <v>4260</v>
      </c>
      <c r="D230" s="111" t="s">
        <v>197</v>
      </c>
      <c r="E230" s="122">
        <v>3000</v>
      </c>
      <c r="F230" s="122"/>
      <c r="G230" s="122"/>
      <c r="H230" s="112">
        <f>E230+F230-G230</f>
        <v>3000</v>
      </c>
      <c r="I230" s="122"/>
      <c r="J230" s="112"/>
      <c r="IN230" s="2"/>
      <c r="IO230" s="2"/>
      <c r="IP230"/>
      <c r="IQ230"/>
      <c r="IR230"/>
      <c r="IS230"/>
      <c r="IT230"/>
      <c r="IU230"/>
      <c r="IV230"/>
    </row>
    <row r="231" spans="1:256" s="109" customFormat="1" ht="12.75" customHeight="1">
      <c r="A231" s="120"/>
      <c r="B231" s="153"/>
      <c r="C231" s="6">
        <v>4300</v>
      </c>
      <c r="D231" s="111" t="s">
        <v>178</v>
      </c>
      <c r="E231" s="122">
        <v>130000</v>
      </c>
      <c r="F231" s="122"/>
      <c r="G231" s="122"/>
      <c r="H231" s="112">
        <f>E231+F231-G231</f>
        <v>130000</v>
      </c>
      <c r="I231" s="122"/>
      <c r="J231" s="112"/>
      <c r="IN231" s="2"/>
      <c r="IO231" s="2"/>
      <c r="IP231"/>
      <c r="IQ231"/>
      <c r="IR231"/>
      <c r="IS231"/>
      <c r="IT231"/>
      <c r="IU231"/>
      <c r="IV231"/>
    </row>
    <row r="232" spans="1:256" s="109" customFormat="1" ht="12.75" customHeight="1">
      <c r="A232" s="120"/>
      <c r="B232" s="129"/>
      <c r="C232" s="6">
        <v>4430</v>
      </c>
      <c r="D232" s="111" t="s">
        <v>236</v>
      </c>
      <c r="E232" s="122">
        <v>10000</v>
      </c>
      <c r="F232" s="122"/>
      <c r="G232" s="122"/>
      <c r="H232" s="112">
        <f>E232+F232-G232</f>
        <v>10000</v>
      </c>
      <c r="I232" s="122"/>
      <c r="J232" s="112"/>
      <c r="IN232" s="2"/>
      <c r="IO232" s="2"/>
      <c r="IP232"/>
      <c r="IQ232"/>
      <c r="IR232"/>
      <c r="IS232"/>
      <c r="IT232"/>
      <c r="IU232"/>
      <c r="IV232"/>
    </row>
    <row r="233" spans="1:256" s="109" customFormat="1" ht="12.75" customHeight="1">
      <c r="A233" s="120"/>
      <c r="B233" s="129"/>
      <c r="C233" s="6">
        <v>6050</v>
      </c>
      <c r="D233" s="111" t="s">
        <v>159</v>
      </c>
      <c r="E233" s="122">
        <f>20000+80000+10000+10000+10000</f>
        <v>130000</v>
      </c>
      <c r="F233" s="122"/>
      <c r="G233" s="122"/>
      <c r="H233" s="112">
        <f>E233+F233-G233</f>
        <v>130000</v>
      </c>
      <c r="I233" s="122"/>
      <c r="J233" s="112"/>
      <c r="IN233" s="2"/>
      <c r="IO233" s="2"/>
      <c r="IP233"/>
      <c r="IQ233"/>
      <c r="IR233"/>
      <c r="IS233"/>
      <c r="IT233"/>
      <c r="IU233"/>
      <c r="IV233"/>
    </row>
    <row r="234" spans="1:256" s="109" customFormat="1" ht="13.5">
      <c r="A234" s="119">
        <v>921</v>
      </c>
      <c r="B234" s="103" t="s">
        <v>237</v>
      </c>
      <c r="C234" s="103"/>
      <c r="D234" s="103"/>
      <c r="E234" s="160">
        <f>SUM(E235,E237)</f>
        <v>265000</v>
      </c>
      <c r="F234" s="160">
        <f>SUM(F235,F237)</f>
        <v>0</v>
      </c>
      <c r="G234" s="160">
        <f>SUM(G235,G237)</f>
        <v>0</v>
      </c>
      <c r="H234" s="160">
        <f>SUM(H235,H237)</f>
        <v>265000</v>
      </c>
      <c r="I234" s="160">
        <f>SUM(I235,I237)</f>
        <v>0</v>
      </c>
      <c r="J234" s="160">
        <f>SUM(J235,J237)</f>
        <v>0</v>
      </c>
      <c r="IN234" s="2"/>
      <c r="IO234" s="2"/>
      <c r="IP234"/>
      <c r="IQ234"/>
      <c r="IR234"/>
      <c r="IS234"/>
      <c r="IT234"/>
      <c r="IU234"/>
      <c r="IV234"/>
    </row>
    <row r="235" spans="1:256" s="177" customFormat="1" ht="12.75">
      <c r="A235" s="120"/>
      <c r="B235" s="133">
        <v>92109</v>
      </c>
      <c r="C235" s="36" t="s">
        <v>238</v>
      </c>
      <c r="D235" s="36"/>
      <c r="E235" s="146">
        <f>SUM(E236)</f>
        <v>195000</v>
      </c>
      <c r="F235" s="146">
        <f>SUM(F236)</f>
        <v>0</v>
      </c>
      <c r="G235" s="146">
        <f>SUM(G236)</f>
        <v>0</v>
      </c>
      <c r="H235" s="146">
        <f>SUM(H236)</f>
        <v>195000</v>
      </c>
      <c r="I235" s="146">
        <f>SUM(I236)</f>
        <v>0</v>
      </c>
      <c r="J235" s="146">
        <f>SUM(J236)</f>
        <v>0</v>
      </c>
      <c r="IN235" s="2"/>
      <c r="IO235" s="2"/>
      <c r="IP235"/>
      <c r="IQ235"/>
      <c r="IR235"/>
      <c r="IS235"/>
      <c r="IT235"/>
      <c r="IU235"/>
      <c r="IV235"/>
    </row>
    <row r="236" spans="1:256" s="177" customFormat="1" ht="12.75">
      <c r="A236" s="120"/>
      <c r="B236" s="175"/>
      <c r="C236" s="154">
        <v>2480</v>
      </c>
      <c r="D236" s="181" t="s">
        <v>239</v>
      </c>
      <c r="E236" s="22">
        <v>195000</v>
      </c>
      <c r="F236" s="22"/>
      <c r="G236" s="22"/>
      <c r="H236" s="112">
        <f>E236+F236-G236</f>
        <v>195000</v>
      </c>
      <c r="I236" s="116"/>
      <c r="J236" s="112"/>
      <c r="IN236" s="2"/>
      <c r="IO236" s="2"/>
      <c r="IP236"/>
      <c r="IQ236"/>
      <c r="IR236"/>
      <c r="IS236"/>
      <c r="IT236"/>
      <c r="IU236"/>
      <c r="IV236"/>
    </row>
    <row r="237" spans="1:256" s="177" customFormat="1" ht="12.75">
      <c r="A237" s="120"/>
      <c r="B237" s="133">
        <v>92116</v>
      </c>
      <c r="C237" s="36" t="s">
        <v>240</v>
      </c>
      <c r="D237" s="36"/>
      <c r="E237" s="37">
        <f>SUM(E238)</f>
        <v>70000</v>
      </c>
      <c r="F237" s="37">
        <f>SUM(F238)</f>
        <v>0</v>
      </c>
      <c r="G237" s="37">
        <f>SUM(G238)</f>
        <v>0</v>
      </c>
      <c r="H237" s="37">
        <f>SUM(H238)</f>
        <v>70000</v>
      </c>
      <c r="I237" s="37">
        <f>SUM(I238)</f>
        <v>0</v>
      </c>
      <c r="J237" s="37">
        <f>SUM(J238)</f>
        <v>0</v>
      </c>
      <c r="IN237" s="2"/>
      <c r="IO237" s="2"/>
      <c r="IP237"/>
      <c r="IQ237"/>
      <c r="IR237"/>
      <c r="IS237"/>
      <c r="IT237"/>
      <c r="IU237"/>
      <c r="IV237"/>
    </row>
    <row r="238" spans="1:256" s="177" customFormat="1" ht="12.75">
      <c r="A238" s="135"/>
      <c r="B238" s="175"/>
      <c r="C238" s="154">
        <v>2480</v>
      </c>
      <c r="D238" s="181" t="s">
        <v>239</v>
      </c>
      <c r="E238" s="22">
        <v>70000</v>
      </c>
      <c r="F238" s="22"/>
      <c r="G238" s="22"/>
      <c r="H238" s="112">
        <f>E238+F238-G238</f>
        <v>70000</v>
      </c>
      <c r="I238" s="116"/>
      <c r="J238" s="112"/>
      <c r="IN238" s="2"/>
      <c r="IO238" s="2"/>
      <c r="IP238"/>
      <c r="IQ238"/>
      <c r="IR238"/>
      <c r="IS238"/>
      <c r="IT238"/>
      <c r="IU238"/>
      <c r="IV238"/>
    </row>
    <row r="239" spans="1:256" s="177" customFormat="1" ht="13.5">
      <c r="A239" s="119">
        <v>926</v>
      </c>
      <c r="B239" s="103" t="s">
        <v>241</v>
      </c>
      <c r="C239" s="103"/>
      <c r="D239" s="103"/>
      <c r="E239" s="104">
        <f>SUM(E240)</f>
        <v>28000</v>
      </c>
      <c r="F239" s="104">
        <f>SUM(F240)</f>
        <v>0</v>
      </c>
      <c r="G239" s="104">
        <f>SUM(G240)</f>
        <v>0</v>
      </c>
      <c r="H239" s="104">
        <f>SUM(H240)</f>
        <v>28000</v>
      </c>
      <c r="I239" s="104">
        <f>SUM(I240)</f>
        <v>0</v>
      </c>
      <c r="J239" s="104">
        <f>SUM(J240)</f>
        <v>0</v>
      </c>
      <c r="IN239" s="2"/>
      <c r="IO239" s="2"/>
      <c r="IP239"/>
      <c r="IQ239"/>
      <c r="IR239"/>
      <c r="IS239"/>
      <c r="IT239"/>
      <c r="IU239"/>
      <c r="IV239"/>
    </row>
    <row r="240" spans="1:256" s="105" customFormat="1" ht="12.75" customHeight="1">
      <c r="A240" s="120"/>
      <c r="B240" s="133">
        <v>92695</v>
      </c>
      <c r="C240" s="36" t="s">
        <v>114</v>
      </c>
      <c r="D240" s="36"/>
      <c r="E240" s="37">
        <f>SUM(E241)</f>
        <v>28000</v>
      </c>
      <c r="F240" s="37">
        <f>SUM(F241)</f>
        <v>0</v>
      </c>
      <c r="G240" s="37">
        <f>SUM(G241)</f>
        <v>0</v>
      </c>
      <c r="H240" s="37">
        <f>SUM(H241)</f>
        <v>28000</v>
      </c>
      <c r="I240" s="37">
        <f>SUM(I241)</f>
        <v>0</v>
      </c>
      <c r="J240" s="37">
        <f>SUM(J241)</f>
        <v>0</v>
      </c>
      <c r="IN240" s="2"/>
      <c r="IO240" s="2"/>
      <c r="IP240"/>
      <c r="IQ240"/>
      <c r="IR240"/>
      <c r="IS240"/>
      <c r="IT240"/>
      <c r="IU240"/>
      <c r="IV240"/>
    </row>
    <row r="241" spans="1:256" s="109" customFormat="1" ht="27.75" customHeight="1">
      <c r="A241" s="182"/>
      <c r="B241" s="183"/>
      <c r="C241" s="184">
        <v>2820</v>
      </c>
      <c r="D241" s="185" t="s">
        <v>242</v>
      </c>
      <c r="E241" s="186">
        <v>28000</v>
      </c>
      <c r="F241" s="186"/>
      <c r="G241" s="186"/>
      <c r="H241" s="112">
        <f>E241+F241-G241</f>
        <v>28000</v>
      </c>
      <c r="I241" s="116"/>
      <c r="J241" s="112"/>
      <c r="IN241" s="2"/>
      <c r="IO241" s="2"/>
      <c r="IP241"/>
      <c r="IQ241"/>
      <c r="IR241"/>
      <c r="IS241"/>
      <c r="IT241"/>
      <c r="IU241"/>
      <c r="IV241"/>
    </row>
    <row r="242" spans="1:10" ht="17.25">
      <c r="A242" s="187" t="s">
        <v>243</v>
      </c>
      <c r="B242" s="187"/>
      <c r="C242" s="187"/>
      <c r="D242" s="187"/>
      <c r="E242" s="188">
        <f>SUM(E239,E234,E202,E165,E159,E95,E92,E89,E85,E75,E72,E31,E39,E24,E18,E15,E10,E35,E199)</f>
        <v>6186697</v>
      </c>
      <c r="F242" s="188">
        <f>SUM(F239,F234,F202,F165,F159,F95,F92,F89,F85,F75,F72,F31,F39,F24,F18,F15,F10,F35,F199)</f>
        <v>208111</v>
      </c>
      <c r="G242" s="188">
        <f>SUM(G239,G234,G202,G165,G159,G95,G92,G89,G85,G75,G72,G31,G39,G24,G18,G15,G10,G35,G199)</f>
        <v>14607</v>
      </c>
      <c r="H242" s="188">
        <f>SUM(H239,H234,H202,H165,H159,H95,H92,H89,H85,H75,H72,H31,H39,H24,H18,H15,H10,H35,H199)</f>
        <v>6380201</v>
      </c>
      <c r="I242" s="188">
        <f>SUM(I239,I234,I202,I165,I159,I95,I92,I89,I85,I75,I72,I31,I39,I24,I18,I15,I10,I35,I199)</f>
        <v>2162400</v>
      </c>
      <c r="J242" s="188">
        <f>SUM(J239,J234,J202,J165,J159,J95,J92,J89,J85,J75,J72,J31,J39,J24,J18,J15,J10,J35,J199)</f>
        <v>418080</v>
      </c>
    </row>
    <row r="243" spans="4:9" ht="12.75">
      <c r="D243" s="189"/>
      <c r="E243" s="93"/>
      <c r="F243" s="93"/>
      <c r="G243" s="93"/>
      <c r="H243" s="93"/>
      <c r="I243" s="93"/>
    </row>
    <row r="244" spans="4:9" ht="12.75">
      <c r="D244" s="189"/>
      <c r="E244" s="93"/>
      <c r="F244" s="93"/>
      <c r="G244" s="93"/>
      <c r="H244" s="93"/>
      <c r="I244" s="93"/>
    </row>
    <row r="245" spans="8:9" ht="12.75">
      <c r="H245" s="190"/>
      <c r="I245" s="191"/>
    </row>
    <row r="246" spans="8:9" ht="12.75">
      <c r="H246" s="190"/>
      <c r="I246" s="191"/>
    </row>
    <row r="247" ht="12.75">
      <c r="I247" s="191"/>
    </row>
    <row r="248" ht="12.75">
      <c r="I248" s="190"/>
    </row>
    <row r="250" ht="12.75">
      <c r="I250" s="190"/>
    </row>
    <row r="251" ht="12.75">
      <c r="I251" s="190"/>
    </row>
  </sheetData>
  <mergeCells count="66">
    <mergeCell ref="A5:E5"/>
    <mergeCell ref="A7:A8"/>
    <mergeCell ref="B7:B8"/>
    <mergeCell ref="C7:C8"/>
    <mergeCell ref="D7:D8"/>
    <mergeCell ref="E7:E8"/>
    <mergeCell ref="I7:J7"/>
    <mergeCell ref="B10:D10"/>
    <mergeCell ref="C11:D11"/>
    <mergeCell ref="C13:D13"/>
    <mergeCell ref="B15:D15"/>
    <mergeCell ref="C16:D16"/>
    <mergeCell ref="B18:D18"/>
    <mergeCell ref="C19:D19"/>
    <mergeCell ref="B24:D24"/>
    <mergeCell ref="C25:D25"/>
    <mergeCell ref="B31:D31"/>
    <mergeCell ref="C32:D32"/>
    <mergeCell ref="B35:D35"/>
    <mergeCell ref="C36:D36"/>
    <mergeCell ref="B39:D39"/>
    <mergeCell ref="C40:D40"/>
    <mergeCell ref="C46:D46"/>
    <mergeCell ref="C51:D51"/>
    <mergeCell ref="B72:D72"/>
    <mergeCell ref="C73:D73"/>
    <mergeCell ref="B75:D75"/>
    <mergeCell ref="C76:D76"/>
    <mergeCell ref="C83:D83"/>
    <mergeCell ref="B85:D85"/>
    <mergeCell ref="C86:D86"/>
    <mergeCell ref="B89:D89"/>
    <mergeCell ref="C90:D90"/>
    <mergeCell ref="B92:D92"/>
    <mergeCell ref="C93:D93"/>
    <mergeCell ref="B95:D95"/>
    <mergeCell ref="C96:D96"/>
    <mergeCell ref="C115:D115"/>
    <mergeCell ref="C124:D124"/>
    <mergeCell ref="C143:D143"/>
    <mergeCell ref="C152:D152"/>
    <mergeCell ref="C156:D156"/>
    <mergeCell ref="B159:D159"/>
    <mergeCell ref="C160:D160"/>
    <mergeCell ref="B165:D165"/>
    <mergeCell ref="C166:D166"/>
    <mergeCell ref="C168:D168"/>
    <mergeCell ref="C180:D180"/>
    <mergeCell ref="C182:D182"/>
    <mergeCell ref="C184:D184"/>
    <mergeCell ref="C186:D186"/>
    <mergeCell ref="C197:D197"/>
    <mergeCell ref="B199:D199"/>
    <mergeCell ref="C200:D200"/>
    <mergeCell ref="B202:D202"/>
    <mergeCell ref="C203:D203"/>
    <mergeCell ref="C214:D214"/>
    <mergeCell ref="C216:D216"/>
    <mergeCell ref="C220:D220"/>
    <mergeCell ref="C222:D222"/>
    <mergeCell ref="B234:D234"/>
    <mergeCell ref="C235:D235"/>
    <mergeCell ref="C237:D237"/>
    <mergeCell ref="B239:D239"/>
    <mergeCell ref="C240:D240"/>
    <mergeCell ref="A242:D242"/>
  </mergeCells>
  <printOptions horizontalCentered="1"/>
  <pageMargins left="0.7875" right="0.7875" top="0.7875" bottom="0.39375" header="0.5118055555555555" footer="0.5118055555555555"/>
  <pageSetup horizontalDpi="300" verticalDpi="300" orientation="landscape" paperSize="9" scale="69"/>
  <rowBreaks count="5" manualBreakCount="5">
    <brk id="38" max="255" man="1"/>
    <brk id="74" max="255" man="1"/>
    <brk id="123" max="255" man="1"/>
    <brk id="158" max="255" man="1"/>
    <brk id="2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zoomScale="85" zoomScaleNormal="85" zoomScaleSheetLayoutView="55" workbookViewId="0" topLeftCell="A1">
      <selection activeCell="F59" sqref="F59"/>
    </sheetView>
  </sheetViews>
  <sheetFormatPr defaultColWidth="9.00390625" defaultRowHeight="12.75"/>
  <cols>
    <col min="1" max="1" width="5.125" style="94" customWidth="1"/>
    <col min="2" max="2" width="6.75390625" style="94" customWidth="1"/>
    <col min="3" max="3" width="6.125" style="94" customWidth="1"/>
    <col min="4" max="4" width="61.25390625" style="94" customWidth="1"/>
    <col min="5" max="5" width="11.625" style="94" customWidth="1"/>
    <col min="6" max="9" width="13.25390625" style="94" customWidth="1"/>
    <col min="10" max="10" width="11.625" style="94" customWidth="1"/>
    <col min="11" max="12" width="9.75390625" style="94" customWidth="1"/>
    <col min="13" max="16384" width="9.00390625" style="94" customWidth="1"/>
  </cols>
  <sheetData>
    <row r="1" spans="4:11" ht="17.25">
      <c r="D1" s="192" t="s">
        <v>244</v>
      </c>
      <c r="E1" s="7" t="s">
        <v>6</v>
      </c>
      <c r="F1" s="7"/>
      <c r="G1" s="7"/>
      <c r="H1" s="7"/>
      <c r="I1" s="7" t="s">
        <v>152</v>
      </c>
      <c r="J1" s="7"/>
      <c r="K1" s="193"/>
    </row>
    <row r="2" spans="5:12" ht="25.5" customHeight="1">
      <c r="E2" s="7"/>
      <c r="F2" s="7" t="s">
        <v>7</v>
      </c>
      <c r="G2" s="7" t="s">
        <v>8</v>
      </c>
      <c r="H2" s="7" t="s">
        <v>9</v>
      </c>
      <c r="I2" s="7" t="s">
        <v>153</v>
      </c>
      <c r="J2" s="7" t="s">
        <v>154</v>
      </c>
      <c r="K2" s="190">
        <f>E3</f>
        <v>2123376</v>
      </c>
      <c r="L2" s="190">
        <f>H3</f>
        <v>2253389</v>
      </c>
    </row>
    <row r="3" spans="1:12" ht="15.75">
      <c r="A3" s="33">
        <v>801</v>
      </c>
      <c r="B3" s="194" t="s">
        <v>213</v>
      </c>
      <c r="C3" s="194"/>
      <c r="D3" s="194"/>
      <c r="E3" s="195">
        <f>SUM(E4,E23,E42,E60,E79,E88,E92,E51)</f>
        <v>2123376</v>
      </c>
      <c r="F3" s="195">
        <f>SUM(F4,F23,F42,F60,F79,F88,F92,F51)</f>
        <v>130013</v>
      </c>
      <c r="G3" s="195">
        <f>SUM(G4,G23,G42,G60,G79,G88,G92,G51)</f>
        <v>0</v>
      </c>
      <c r="H3" s="195">
        <f>SUM(H4,H23,H42,H60,H79,H88,H92,H51)</f>
        <v>2253389</v>
      </c>
      <c r="I3" s="195">
        <f>SUM(I4,I23,I42,I60,I79,I88,I92,I51)</f>
        <v>1292090</v>
      </c>
      <c r="J3" s="195">
        <f>SUM(J4,J23,J42,J60,J79,J88,J92,J51)</f>
        <v>269180</v>
      </c>
      <c r="K3" s="191">
        <f>1!E58</f>
        <v>1671996</v>
      </c>
      <c r="L3" s="191">
        <f>1!H58</f>
        <v>1805461</v>
      </c>
    </row>
    <row r="4" spans="1:12" ht="12.75" customHeight="1">
      <c r="A4" s="34"/>
      <c r="B4" s="196">
        <v>80101</v>
      </c>
      <c r="C4" s="197" t="s">
        <v>245</v>
      </c>
      <c r="D4" s="197"/>
      <c r="E4" s="198">
        <f>SUM(E5:E22)</f>
        <v>628310</v>
      </c>
      <c r="F4" s="198">
        <f>SUM(F5:F22)</f>
        <v>30000</v>
      </c>
      <c r="G4" s="198">
        <f>SUM(G5:G22)</f>
        <v>0</v>
      </c>
      <c r="H4" s="198">
        <f>SUM(H5:H22)</f>
        <v>658310</v>
      </c>
      <c r="I4" s="198">
        <f>SUM(I5:I22)</f>
        <v>422200</v>
      </c>
      <c r="J4" s="198">
        <f>SUM(J5:J22)</f>
        <v>86500</v>
      </c>
      <c r="K4" s="190">
        <f>E4+E23</f>
        <v>1167470</v>
      </c>
      <c r="L4" s="191">
        <f>H4+H23</f>
        <v>1227470</v>
      </c>
    </row>
    <row r="5" spans="1:12" ht="12.75" customHeight="1">
      <c r="A5" s="34"/>
      <c r="B5" s="199"/>
      <c r="C5" s="154">
        <v>3020</v>
      </c>
      <c r="D5" s="155" t="s">
        <v>195</v>
      </c>
      <c r="E5" s="200">
        <v>39000</v>
      </c>
      <c r="F5" s="200"/>
      <c r="G5" s="200"/>
      <c r="H5" s="200">
        <f>E5+F5-G5</f>
        <v>39000</v>
      </c>
      <c r="I5" s="200"/>
      <c r="J5" s="200"/>
      <c r="K5" s="190">
        <f>K4+E60</f>
        <v>1814020</v>
      </c>
      <c r="L5" s="191">
        <f>L4+H60</f>
        <v>1904020</v>
      </c>
    </row>
    <row r="6" spans="1:12" ht="15.75">
      <c r="A6" s="34"/>
      <c r="B6" s="199"/>
      <c r="C6" s="114">
        <v>3040</v>
      </c>
      <c r="D6" s="47" t="s">
        <v>196</v>
      </c>
      <c r="E6" s="200">
        <v>4000</v>
      </c>
      <c r="F6" s="200"/>
      <c r="G6" s="200"/>
      <c r="H6" s="200">
        <f>E6+F6-G6</f>
        <v>4000</v>
      </c>
      <c r="I6" s="200"/>
      <c r="J6" s="200"/>
      <c r="K6" s="191">
        <f>K5-K3</f>
        <v>142024</v>
      </c>
      <c r="L6" s="191">
        <f>L5-L3</f>
        <v>98559</v>
      </c>
    </row>
    <row r="7" spans="1:12" ht="12.75" customHeight="1">
      <c r="A7" s="34"/>
      <c r="B7" s="199"/>
      <c r="C7" s="154">
        <v>4010</v>
      </c>
      <c r="D7" s="155" t="s">
        <v>186</v>
      </c>
      <c r="E7" s="200">
        <v>393200</v>
      </c>
      <c r="F7" s="200">
        <v>10000</v>
      </c>
      <c r="G7" s="200"/>
      <c r="H7" s="200">
        <f>E7+F7-G7</f>
        <v>403200</v>
      </c>
      <c r="I7" s="200">
        <f>E7</f>
        <v>393200</v>
      </c>
      <c r="J7" s="200"/>
      <c r="K7" s="190">
        <f>K2-K3</f>
        <v>451380</v>
      </c>
      <c r="L7" s="191">
        <f>L2-L3</f>
        <v>447928</v>
      </c>
    </row>
    <row r="8" spans="1:12" ht="12.75" customHeight="1">
      <c r="A8" s="34"/>
      <c r="B8" s="199"/>
      <c r="C8" s="154">
        <v>4040</v>
      </c>
      <c r="D8" s="155" t="s">
        <v>215</v>
      </c>
      <c r="E8" s="116">
        <v>29000</v>
      </c>
      <c r="F8" s="116"/>
      <c r="G8" s="116"/>
      <c r="H8" s="200">
        <f>E8+F8-G8</f>
        <v>29000</v>
      </c>
      <c r="I8" s="200">
        <f>E8</f>
        <v>29000</v>
      </c>
      <c r="J8" s="116"/>
      <c r="K8" s="93"/>
      <c r="L8" s="93"/>
    </row>
    <row r="9" spans="1:12" ht="12.75" customHeight="1">
      <c r="A9" s="34"/>
      <c r="B9" s="199"/>
      <c r="C9" s="154">
        <v>4110</v>
      </c>
      <c r="D9" s="155" t="s">
        <v>188</v>
      </c>
      <c r="E9" s="200">
        <v>75500</v>
      </c>
      <c r="F9" s="200"/>
      <c r="G9" s="200"/>
      <c r="H9" s="200">
        <f>E9+F9-G9</f>
        <v>75500</v>
      </c>
      <c r="I9" s="200"/>
      <c r="J9" s="200">
        <f>E9</f>
        <v>75500</v>
      </c>
      <c r="K9" s="93"/>
      <c r="L9" s="93"/>
    </row>
    <row r="10" spans="1:12" ht="12.75" customHeight="1">
      <c r="A10" s="34"/>
      <c r="B10" s="199"/>
      <c r="C10" s="154">
        <v>4120</v>
      </c>
      <c r="D10" s="155" t="s">
        <v>189</v>
      </c>
      <c r="E10" s="200">
        <v>11000</v>
      </c>
      <c r="F10" s="200"/>
      <c r="G10" s="200"/>
      <c r="H10" s="200">
        <f>E10+F10-G10</f>
        <v>11000</v>
      </c>
      <c r="I10" s="200"/>
      <c r="J10" s="200">
        <f>E10</f>
        <v>11000</v>
      </c>
      <c r="K10" s="93"/>
      <c r="L10" s="93"/>
    </row>
    <row r="11" spans="1:12" ht="12.75" customHeight="1">
      <c r="A11" s="34"/>
      <c r="B11" s="199"/>
      <c r="C11" s="154">
        <v>4210</v>
      </c>
      <c r="D11" s="155" t="s">
        <v>172</v>
      </c>
      <c r="E11" s="200">
        <v>20000</v>
      </c>
      <c r="F11" s="200">
        <v>10000</v>
      </c>
      <c r="G11" s="200"/>
      <c r="H11" s="200">
        <f>E11+F11-G11</f>
        <v>30000</v>
      </c>
      <c r="I11" s="200"/>
      <c r="J11" s="200"/>
      <c r="K11" s="93"/>
      <c r="L11" s="93"/>
    </row>
    <row r="12" spans="1:15" ht="12.75" customHeight="1">
      <c r="A12" s="34"/>
      <c r="B12" s="199"/>
      <c r="C12" s="154">
        <v>4240</v>
      </c>
      <c r="D12" s="155" t="s">
        <v>216</v>
      </c>
      <c r="E12" s="200">
        <v>1000</v>
      </c>
      <c r="F12" s="200"/>
      <c r="G12" s="200"/>
      <c r="H12" s="200">
        <f>E12+F12-G12</f>
        <v>1000</v>
      </c>
      <c r="I12" s="200"/>
      <c r="J12" s="200"/>
      <c r="K12" s="191"/>
      <c r="L12" s="191"/>
      <c r="M12" s="190"/>
      <c r="N12" s="190"/>
      <c r="O12" s="190"/>
    </row>
    <row r="13" spans="1:15" ht="12.75" customHeight="1">
      <c r="A13" s="34"/>
      <c r="B13" s="199"/>
      <c r="C13" s="154">
        <v>4260</v>
      </c>
      <c r="D13" s="155" t="s">
        <v>197</v>
      </c>
      <c r="E13" s="200">
        <v>6000</v>
      </c>
      <c r="F13" s="200"/>
      <c r="G13" s="200"/>
      <c r="H13" s="200">
        <f>E13+F13-G13</f>
        <v>6000</v>
      </c>
      <c r="I13" s="200"/>
      <c r="J13" s="200"/>
      <c r="K13" s="201"/>
      <c r="L13" s="191"/>
      <c r="M13" s="190"/>
      <c r="N13" s="190"/>
      <c r="O13" s="190"/>
    </row>
    <row r="14" spans="1:15" ht="12.75" customHeight="1">
      <c r="A14" s="34"/>
      <c r="B14" s="199"/>
      <c r="C14" s="114">
        <v>4270</v>
      </c>
      <c r="D14" s="111" t="s">
        <v>217</v>
      </c>
      <c r="E14" s="200"/>
      <c r="F14" s="200">
        <v>10000</v>
      </c>
      <c r="G14" s="200"/>
      <c r="H14" s="200">
        <f>E14+F14-G14</f>
        <v>10000</v>
      </c>
      <c r="I14" s="200"/>
      <c r="J14" s="200"/>
      <c r="K14" s="201"/>
      <c r="L14" s="191"/>
      <c r="M14" s="190"/>
      <c r="N14" s="190"/>
      <c r="O14" s="190"/>
    </row>
    <row r="15" spans="1:15" ht="12.75" customHeight="1">
      <c r="A15" s="34"/>
      <c r="B15" s="199"/>
      <c r="C15" s="154">
        <v>4300</v>
      </c>
      <c r="D15" s="155" t="s">
        <v>184</v>
      </c>
      <c r="E15" s="200">
        <v>15000</v>
      </c>
      <c r="F15" s="200"/>
      <c r="G15" s="200"/>
      <c r="H15" s="200">
        <f>E15+F15-G15</f>
        <v>15000</v>
      </c>
      <c r="I15" s="200"/>
      <c r="J15" s="200"/>
      <c r="K15" s="201"/>
      <c r="L15" s="191"/>
      <c r="M15" s="190"/>
      <c r="N15" s="190"/>
      <c r="O15" s="190"/>
    </row>
    <row r="16" spans="1:15" ht="12.75" customHeight="1">
      <c r="A16" s="34"/>
      <c r="B16" s="199"/>
      <c r="C16" s="114">
        <v>4350</v>
      </c>
      <c r="D16" s="111" t="s">
        <v>198</v>
      </c>
      <c r="E16" s="200">
        <v>1000</v>
      </c>
      <c r="F16" s="200"/>
      <c r="G16" s="200"/>
      <c r="H16" s="200">
        <f>E16+F16-G16</f>
        <v>1000</v>
      </c>
      <c r="I16" s="200"/>
      <c r="J16" s="200"/>
      <c r="K16" s="201"/>
      <c r="L16" s="191"/>
      <c r="M16" s="190"/>
      <c r="N16" s="190"/>
      <c r="O16" s="190"/>
    </row>
    <row r="17" spans="1:15" ht="12.75" customHeight="1">
      <c r="A17" s="34"/>
      <c r="B17" s="199"/>
      <c r="C17" s="114">
        <v>4370</v>
      </c>
      <c r="D17" s="111" t="s">
        <v>200</v>
      </c>
      <c r="E17" s="200">
        <v>2000</v>
      </c>
      <c r="F17" s="200"/>
      <c r="G17" s="200"/>
      <c r="H17" s="200">
        <f>E17+F17-G17</f>
        <v>2000</v>
      </c>
      <c r="I17" s="200"/>
      <c r="J17" s="200"/>
      <c r="K17" s="201"/>
      <c r="L17" s="191"/>
      <c r="M17" s="190"/>
      <c r="N17" s="190"/>
      <c r="O17" s="190"/>
    </row>
    <row r="18" spans="1:15" ht="12.75" customHeight="1">
      <c r="A18" s="34"/>
      <c r="B18" s="199"/>
      <c r="C18" s="154">
        <v>4410</v>
      </c>
      <c r="D18" s="155" t="s">
        <v>193</v>
      </c>
      <c r="E18" s="200">
        <v>500</v>
      </c>
      <c r="F18" s="200"/>
      <c r="G18" s="200"/>
      <c r="H18" s="200">
        <f>E18+F18-G18</f>
        <v>500</v>
      </c>
      <c r="I18" s="200"/>
      <c r="J18" s="200"/>
      <c r="K18" s="201"/>
      <c r="L18" s="191"/>
      <c r="M18" s="190"/>
      <c r="N18" s="190"/>
      <c r="O18" s="190"/>
    </row>
    <row r="19" spans="1:15" ht="12.75" customHeight="1">
      <c r="A19" s="34"/>
      <c r="B19" s="199"/>
      <c r="C19" s="154">
        <v>4430</v>
      </c>
      <c r="D19" s="155" t="s">
        <v>179</v>
      </c>
      <c r="E19" s="200">
        <v>500</v>
      </c>
      <c r="F19" s="200"/>
      <c r="G19" s="200"/>
      <c r="H19" s="200">
        <f>E19+F19-G19</f>
        <v>500</v>
      </c>
      <c r="I19" s="200"/>
      <c r="J19" s="200"/>
      <c r="K19" s="201"/>
      <c r="L19" s="191"/>
      <c r="M19" s="202"/>
      <c r="N19" s="190"/>
      <c r="O19" s="190"/>
    </row>
    <row r="20" spans="1:15" ht="12.75" customHeight="1">
      <c r="A20" s="34"/>
      <c r="B20" s="199"/>
      <c r="C20" s="154">
        <v>4440</v>
      </c>
      <c r="D20" s="155" t="s">
        <v>190</v>
      </c>
      <c r="E20" s="200">
        <f>1820+24790</f>
        <v>26610</v>
      </c>
      <c r="F20" s="200"/>
      <c r="G20" s="200"/>
      <c r="H20" s="200">
        <f>E20+F20-G20</f>
        <v>26610</v>
      </c>
      <c r="I20" s="200"/>
      <c r="J20" s="200"/>
      <c r="K20" s="201"/>
      <c r="L20" s="191"/>
      <c r="M20" s="202"/>
      <c r="N20" s="190"/>
      <c r="O20" s="190"/>
    </row>
    <row r="21" spans="1:15" ht="24.75">
      <c r="A21" s="34"/>
      <c r="B21" s="199"/>
      <c r="C21" s="114">
        <v>4740</v>
      </c>
      <c r="D21" s="115" t="s">
        <v>202</v>
      </c>
      <c r="E21" s="200">
        <v>2000</v>
      </c>
      <c r="F21" s="200"/>
      <c r="G21" s="200"/>
      <c r="H21" s="200">
        <f>E21+F21-G21</f>
        <v>2000</v>
      </c>
      <c r="I21" s="200"/>
      <c r="J21" s="200"/>
      <c r="K21" s="201"/>
      <c r="L21" s="191"/>
      <c r="M21" s="202"/>
      <c r="N21" s="190"/>
      <c r="O21" s="190"/>
    </row>
    <row r="22" spans="1:15" ht="12.75" customHeight="1">
      <c r="A22" s="34"/>
      <c r="B22" s="203"/>
      <c r="C22" s="114">
        <v>4750</v>
      </c>
      <c r="D22" s="115" t="s">
        <v>203</v>
      </c>
      <c r="E22" s="200">
        <v>2000</v>
      </c>
      <c r="F22" s="200"/>
      <c r="G22" s="200"/>
      <c r="H22" s="200">
        <f>E22+F22-G22</f>
        <v>2000</v>
      </c>
      <c r="I22" s="200"/>
      <c r="J22" s="200"/>
      <c r="K22" s="201"/>
      <c r="L22" s="191"/>
      <c r="M22" s="190"/>
      <c r="N22" s="190"/>
      <c r="O22" s="190"/>
    </row>
    <row r="23" spans="1:15" ht="12.75" customHeight="1">
      <c r="A23" s="120"/>
      <c r="B23" s="196">
        <v>80101</v>
      </c>
      <c r="C23" s="197" t="s">
        <v>246</v>
      </c>
      <c r="D23" s="197"/>
      <c r="E23" s="204">
        <f>SUM(E24:E41)</f>
        <v>539160</v>
      </c>
      <c r="F23" s="204">
        <f>SUM(F24:F41)</f>
        <v>30000</v>
      </c>
      <c r="G23" s="204">
        <f>SUM(G24:G41)</f>
        <v>0</v>
      </c>
      <c r="H23" s="204">
        <f>SUM(H24:H41)</f>
        <v>569160</v>
      </c>
      <c r="I23" s="204">
        <f>SUM(I24:I41)</f>
        <v>353300</v>
      </c>
      <c r="J23" s="204">
        <f>SUM(J24:J41)</f>
        <v>74100</v>
      </c>
      <c r="K23" s="201"/>
      <c r="L23" s="191"/>
      <c r="M23" s="190"/>
      <c r="N23" s="190"/>
      <c r="O23" s="190"/>
    </row>
    <row r="24" spans="1:15" ht="12.75">
      <c r="A24" s="120"/>
      <c r="B24" s="205"/>
      <c r="C24" s="154">
        <v>3020</v>
      </c>
      <c r="D24" s="181" t="s">
        <v>195</v>
      </c>
      <c r="E24" s="200">
        <f>19800+7700+3200</f>
        <v>30700</v>
      </c>
      <c r="F24" s="200"/>
      <c r="G24" s="200"/>
      <c r="H24" s="200">
        <f>E24+F24-G24</f>
        <v>30700</v>
      </c>
      <c r="I24" s="200"/>
      <c r="J24" s="200"/>
      <c r="K24" s="191"/>
      <c r="L24" s="191"/>
      <c r="M24" s="190"/>
      <c r="N24" s="190"/>
      <c r="O24" s="190"/>
    </row>
    <row r="25" spans="1:15" ht="12.75">
      <c r="A25" s="120"/>
      <c r="B25" s="205"/>
      <c r="C25" s="114">
        <v>3040</v>
      </c>
      <c r="D25" s="47" t="s">
        <v>196</v>
      </c>
      <c r="E25" s="200">
        <v>3500</v>
      </c>
      <c r="F25" s="200"/>
      <c r="G25" s="200"/>
      <c r="H25" s="200">
        <f>E25+F25-G25</f>
        <v>3500</v>
      </c>
      <c r="I25" s="200"/>
      <c r="J25" s="200"/>
      <c r="K25" s="191"/>
      <c r="L25" s="191"/>
      <c r="M25" s="190"/>
      <c r="N25" s="190"/>
      <c r="O25" s="190"/>
    </row>
    <row r="26" spans="1:15" ht="12.75">
      <c r="A26" s="120"/>
      <c r="B26" s="205"/>
      <c r="C26" s="154">
        <v>4010</v>
      </c>
      <c r="D26" s="155" t="s">
        <v>186</v>
      </c>
      <c r="E26" s="200">
        <f>39600+44600+236000+3900</f>
        <v>324100</v>
      </c>
      <c r="F26" s="200">
        <v>10000</v>
      </c>
      <c r="G26" s="200"/>
      <c r="H26" s="200">
        <f>E26+F26-G26</f>
        <v>334100</v>
      </c>
      <c r="I26" s="200">
        <f>E26</f>
        <v>324100</v>
      </c>
      <c r="J26" s="200"/>
      <c r="K26" s="191"/>
      <c r="L26" s="191"/>
      <c r="M26" s="190"/>
      <c r="N26" s="190"/>
      <c r="O26" s="190"/>
    </row>
    <row r="27" spans="1:15" ht="12.75">
      <c r="A27" s="120"/>
      <c r="B27" s="205"/>
      <c r="C27" s="154">
        <v>4040</v>
      </c>
      <c r="D27" s="155" t="s">
        <v>215</v>
      </c>
      <c r="E27" s="116">
        <v>29200</v>
      </c>
      <c r="F27" s="116"/>
      <c r="G27" s="116"/>
      <c r="H27" s="200">
        <f>E27+F27-G27</f>
        <v>29200</v>
      </c>
      <c r="I27" s="200">
        <f>E27</f>
        <v>29200</v>
      </c>
      <c r="J27" s="116"/>
      <c r="K27" s="201"/>
      <c r="L27" s="191"/>
      <c r="M27" s="190"/>
      <c r="N27" s="190"/>
      <c r="O27" s="190"/>
    </row>
    <row r="28" spans="1:15" ht="12.75">
      <c r="A28" s="120"/>
      <c r="B28" s="205"/>
      <c r="C28" s="154">
        <v>4110</v>
      </c>
      <c r="D28" s="155" t="s">
        <v>188</v>
      </c>
      <c r="E28" s="200">
        <f>59900+5000</f>
        <v>64900</v>
      </c>
      <c r="F28" s="200"/>
      <c r="G28" s="200"/>
      <c r="H28" s="200">
        <f>E28+F28-G28</f>
        <v>64900</v>
      </c>
      <c r="I28" s="200"/>
      <c r="J28" s="200">
        <f>E28</f>
        <v>64900</v>
      </c>
      <c r="K28" s="201"/>
      <c r="L28" s="191"/>
      <c r="M28" s="190"/>
      <c r="N28" s="190"/>
      <c r="O28" s="190"/>
    </row>
    <row r="29" spans="1:15" ht="12.75">
      <c r="A29" s="120"/>
      <c r="B29" s="205"/>
      <c r="C29" s="154">
        <v>4120</v>
      </c>
      <c r="D29" s="155" t="s">
        <v>189</v>
      </c>
      <c r="E29" s="200">
        <v>9200</v>
      </c>
      <c r="F29" s="200"/>
      <c r="G29" s="200"/>
      <c r="H29" s="200">
        <f>E29+F29-G29</f>
        <v>9200</v>
      </c>
      <c r="I29" s="200"/>
      <c r="J29" s="200">
        <f>E29</f>
        <v>9200</v>
      </c>
      <c r="K29" s="201"/>
      <c r="L29" s="191"/>
      <c r="M29" s="190"/>
      <c r="N29" s="190"/>
      <c r="O29" s="190"/>
    </row>
    <row r="30" spans="1:15" ht="12.75">
      <c r="A30" s="120"/>
      <c r="B30" s="205"/>
      <c r="C30" s="154">
        <v>4210</v>
      </c>
      <c r="D30" s="155" t="s">
        <v>172</v>
      </c>
      <c r="E30" s="200">
        <v>36000</v>
      </c>
      <c r="F30" s="200">
        <v>10000</v>
      </c>
      <c r="G30" s="200"/>
      <c r="H30" s="200">
        <f>E30+F30-G30</f>
        <v>46000</v>
      </c>
      <c r="I30" s="200"/>
      <c r="J30" s="200"/>
      <c r="K30" s="206"/>
      <c r="L30" s="191"/>
      <c r="M30" s="190"/>
      <c r="N30" s="190"/>
      <c r="O30" s="190"/>
    </row>
    <row r="31" spans="1:15" ht="12.75">
      <c r="A31" s="120"/>
      <c r="B31" s="205"/>
      <c r="C31" s="154">
        <v>4240</v>
      </c>
      <c r="D31" s="155" t="s">
        <v>216</v>
      </c>
      <c r="E31" s="200">
        <v>500</v>
      </c>
      <c r="F31" s="200"/>
      <c r="G31" s="200"/>
      <c r="H31" s="200">
        <f>E31+F31-G31</f>
        <v>500</v>
      </c>
      <c r="I31" s="200"/>
      <c r="J31" s="200"/>
      <c r="K31" s="206"/>
      <c r="L31" s="191"/>
      <c r="M31" s="190"/>
      <c r="N31" s="190"/>
      <c r="O31" s="190"/>
    </row>
    <row r="32" spans="1:15" ht="12.75">
      <c r="A32" s="120"/>
      <c r="B32" s="205"/>
      <c r="C32" s="154">
        <v>4260</v>
      </c>
      <c r="D32" s="155" t="s">
        <v>197</v>
      </c>
      <c r="E32" s="200">
        <v>6000</v>
      </c>
      <c r="F32" s="200"/>
      <c r="G32" s="200"/>
      <c r="H32" s="200">
        <f>E32+F32-G32</f>
        <v>6000</v>
      </c>
      <c r="I32" s="200"/>
      <c r="J32" s="200"/>
      <c r="K32" s="206"/>
      <c r="L32" s="191"/>
      <c r="M32" s="190"/>
      <c r="N32" s="190"/>
      <c r="O32" s="190"/>
    </row>
    <row r="33" spans="1:15" ht="12.75">
      <c r="A33" s="120"/>
      <c r="B33" s="205"/>
      <c r="C33" s="114">
        <v>4270</v>
      </c>
      <c r="D33" s="111" t="s">
        <v>217</v>
      </c>
      <c r="E33" s="200"/>
      <c r="F33" s="200">
        <v>10000</v>
      </c>
      <c r="G33" s="200"/>
      <c r="H33" s="200">
        <f>E33+F33-G33</f>
        <v>10000</v>
      </c>
      <c r="I33" s="200"/>
      <c r="J33" s="200"/>
      <c r="K33" s="206"/>
      <c r="L33" s="191"/>
      <c r="M33" s="190"/>
      <c r="N33" s="190"/>
      <c r="O33" s="190"/>
    </row>
    <row r="34" spans="1:15" ht="12.75">
      <c r="A34" s="120"/>
      <c r="B34" s="205"/>
      <c r="C34" s="154">
        <v>4300</v>
      </c>
      <c r="D34" s="155" t="s">
        <v>184</v>
      </c>
      <c r="E34" s="200">
        <v>5000</v>
      </c>
      <c r="F34" s="200"/>
      <c r="G34" s="200"/>
      <c r="H34" s="200">
        <f>E34+F34-G34</f>
        <v>5000</v>
      </c>
      <c r="I34" s="200"/>
      <c r="J34" s="200"/>
      <c r="K34" s="206"/>
      <c r="L34" s="191"/>
      <c r="M34" s="190"/>
      <c r="N34" s="190"/>
      <c r="O34" s="190"/>
    </row>
    <row r="35" spans="1:15" ht="12.75">
      <c r="A35" s="120"/>
      <c r="B35" s="205"/>
      <c r="C35" s="114">
        <v>4350</v>
      </c>
      <c r="D35" s="111" t="s">
        <v>198</v>
      </c>
      <c r="E35" s="200">
        <v>1500</v>
      </c>
      <c r="F35" s="200"/>
      <c r="G35" s="200"/>
      <c r="H35" s="200">
        <f>E35+F35-G35</f>
        <v>1500</v>
      </c>
      <c r="I35" s="200"/>
      <c r="J35" s="200"/>
      <c r="K35" s="206"/>
      <c r="L35" s="191"/>
      <c r="M35" s="190"/>
      <c r="N35" s="190"/>
      <c r="O35" s="190"/>
    </row>
    <row r="36" spans="1:15" ht="12.75">
      <c r="A36" s="120"/>
      <c r="B36" s="205"/>
      <c r="C36" s="114">
        <v>4370</v>
      </c>
      <c r="D36" s="111" t="s">
        <v>200</v>
      </c>
      <c r="E36" s="200">
        <v>2000</v>
      </c>
      <c r="F36" s="200"/>
      <c r="G36" s="200"/>
      <c r="H36" s="200">
        <f>E36+F36-G36</f>
        <v>2000</v>
      </c>
      <c r="I36" s="200"/>
      <c r="J36" s="200"/>
      <c r="K36" s="206"/>
      <c r="L36" s="191"/>
      <c r="M36" s="190"/>
      <c r="N36" s="190"/>
      <c r="O36" s="190"/>
    </row>
    <row r="37" spans="1:15" ht="12.75">
      <c r="A37" s="120"/>
      <c r="B37" s="205"/>
      <c r="C37" s="154">
        <v>4410</v>
      </c>
      <c r="D37" s="155" t="s">
        <v>193</v>
      </c>
      <c r="E37" s="200">
        <v>500</v>
      </c>
      <c r="F37" s="200"/>
      <c r="G37" s="200"/>
      <c r="H37" s="200">
        <f>E37+F37-G37</f>
        <v>500</v>
      </c>
      <c r="I37" s="200"/>
      <c r="J37" s="200"/>
      <c r="K37" s="206"/>
      <c r="L37" s="191"/>
      <c r="M37" s="190"/>
      <c r="N37" s="190"/>
      <c r="O37" s="190"/>
    </row>
    <row r="38" spans="1:15" ht="12.75">
      <c r="A38" s="120"/>
      <c r="B38" s="205"/>
      <c r="C38" s="154">
        <v>4430</v>
      </c>
      <c r="D38" s="155" t="s">
        <v>179</v>
      </c>
      <c r="E38" s="200">
        <v>500</v>
      </c>
      <c r="F38" s="200"/>
      <c r="G38" s="200"/>
      <c r="H38" s="200">
        <f>E38+F38-G38</f>
        <v>500</v>
      </c>
      <c r="I38" s="200"/>
      <c r="J38" s="200"/>
      <c r="K38" s="206"/>
      <c r="L38" s="191"/>
      <c r="M38" s="190"/>
      <c r="N38" s="190"/>
      <c r="O38" s="190"/>
    </row>
    <row r="39" spans="1:15" ht="12.75">
      <c r="A39" s="120"/>
      <c r="B39" s="205"/>
      <c r="C39" s="154">
        <v>4440</v>
      </c>
      <c r="D39" s="155" t="s">
        <v>190</v>
      </c>
      <c r="E39" s="200">
        <f>2730+19830</f>
        <v>22560</v>
      </c>
      <c r="F39" s="200"/>
      <c r="G39" s="200"/>
      <c r="H39" s="200">
        <f>E39+F39-G39</f>
        <v>22560</v>
      </c>
      <c r="I39" s="200"/>
      <c r="J39" s="200"/>
      <c r="K39" s="206"/>
      <c r="L39" s="191"/>
      <c r="M39" s="190"/>
      <c r="N39" s="190"/>
      <c r="O39" s="190"/>
    </row>
    <row r="40" spans="1:15" ht="24.75">
      <c r="A40" s="120"/>
      <c r="B40" s="205"/>
      <c r="C40" s="114">
        <v>4740</v>
      </c>
      <c r="D40" s="115" t="s">
        <v>202</v>
      </c>
      <c r="E40" s="200">
        <v>400</v>
      </c>
      <c r="F40" s="200"/>
      <c r="G40" s="200"/>
      <c r="H40" s="200">
        <f>E40+F40-G40</f>
        <v>400</v>
      </c>
      <c r="I40" s="200"/>
      <c r="J40" s="200"/>
      <c r="K40" s="206"/>
      <c r="L40" s="191"/>
      <c r="M40" s="190"/>
      <c r="N40" s="190"/>
      <c r="O40" s="190"/>
    </row>
    <row r="41" spans="1:15" ht="12.75">
      <c r="A41" s="120"/>
      <c r="B41" s="207"/>
      <c r="C41" s="114">
        <v>4750</v>
      </c>
      <c r="D41" s="115" t="s">
        <v>203</v>
      </c>
      <c r="E41" s="200">
        <v>2600</v>
      </c>
      <c r="F41" s="200"/>
      <c r="G41" s="200"/>
      <c r="H41" s="200">
        <f>E41+F41-G41</f>
        <v>2600</v>
      </c>
      <c r="I41" s="200"/>
      <c r="J41" s="200"/>
      <c r="K41" s="206"/>
      <c r="L41" s="191"/>
      <c r="M41" s="190"/>
      <c r="N41" s="190"/>
      <c r="O41" s="190"/>
    </row>
    <row r="42" spans="1:15" ht="14.25" customHeight="1">
      <c r="A42" s="120"/>
      <c r="B42" s="196">
        <v>80104</v>
      </c>
      <c r="C42" s="208" t="s">
        <v>247</v>
      </c>
      <c r="D42" s="208"/>
      <c r="E42" s="204">
        <f>SUM(E43:E50)</f>
        <v>36803</v>
      </c>
      <c r="F42" s="204">
        <f>SUM(F43:F50)</f>
        <v>0</v>
      </c>
      <c r="G42" s="204">
        <f>SUM(G43:G50)</f>
        <v>0</v>
      </c>
      <c r="H42" s="204">
        <f>SUM(H43:H50)</f>
        <v>36803</v>
      </c>
      <c r="I42" s="204">
        <f>SUM(I43:I50)</f>
        <v>27300</v>
      </c>
      <c r="J42" s="204">
        <f>SUM(J43:J50)</f>
        <v>4920</v>
      </c>
      <c r="K42" s="209"/>
      <c r="L42" s="191"/>
      <c r="M42" s="190"/>
      <c r="N42" s="190"/>
      <c r="O42" s="190"/>
    </row>
    <row r="43" spans="1:15" ht="12.75">
      <c r="A43" s="120"/>
      <c r="B43" s="205"/>
      <c r="C43" s="154">
        <v>3020</v>
      </c>
      <c r="D43" s="155" t="s">
        <v>195</v>
      </c>
      <c r="E43" s="46">
        <f>1800+200</f>
        <v>2000</v>
      </c>
      <c r="F43" s="46"/>
      <c r="G43" s="46"/>
      <c r="H43" s="200">
        <f>E43+F43-G43</f>
        <v>2000</v>
      </c>
      <c r="I43" s="46"/>
      <c r="J43" s="46"/>
      <c r="K43" s="190"/>
      <c r="L43" s="191"/>
      <c r="M43" s="190"/>
      <c r="N43" s="190"/>
      <c r="O43" s="190"/>
    </row>
    <row r="44" spans="1:15" ht="12.75">
      <c r="A44" s="120"/>
      <c r="B44" s="205"/>
      <c r="C44" s="114">
        <v>3040</v>
      </c>
      <c r="D44" s="47" t="s">
        <v>196</v>
      </c>
      <c r="E44" s="46">
        <v>500</v>
      </c>
      <c r="F44" s="46"/>
      <c r="G44" s="46"/>
      <c r="H44" s="200">
        <f>E44+F44-G44</f>
        <v>500</v>
      </c>
      <c r="I44" s="46"/>
      <c r="J44" s="46"/>
      <c r="K44" s="190"/>
      <c r="L44" s="191"/>
      <c r="M44" s="190"/>
      <c r="N44" s="190"/>
      <c r="O44" s="190"/>
    </row>
    <row r="45" spans="1:15" ht="12.75">
      <c r="A45" s="120"/>
      <c r="B45" s="205"/>
      <c r="C45" s="154">
        <v>4010</v>
      </c>
      <c r="D45" s="155" t="s">
        <v>186</v>
      </c>
      <c r="E45" s="200">
        <v>23200</v>
      </c>
      <c r="F45" s="200"/>
      <c r="G45" s="200"/>
      <c r="H45" s="200">
        <f>E45+F45-G45</f>
        <v>23200</v>
      </c>
      <c r="I45" s="200">
        <f>E45</f>
        <v>23200</v>
      </c>
      <c r="J45" s="200"/>
      <c r="K45" s="190"/>
      <c r="L45" s="191"/>
      <c r="M45" s="190"/>
      <c r="N45" s="190"/>
      <c r="O45" s="190"/>
    </row>
    <row r="46" spans="1:15" ht="12.75">
      <c r="A46" s="120"/>
      <c r="B46" s="205"/>
      <c r="C46" s="154">
        <v>4040</v>
      </c>
      <c r="D46" s="155" t="s">
        <v>187</v>
      </c>
      <c r="E46" s="200">
        <v>4100</v>
      </c>
      <c r="F46" s="200"/>
      <c r="G46" s="200"/>
      <c r="H46" s="200">
        <f>E46+F46-G46</f>
        <v>4100</v>
      </c>
      <c r="I46" s="200">
        <f>E46</f>
        <v>4100</v>
      </c>
      <c r="J46" s="200"/>
      <c r="K46" s="190"/>
      <c r="L46" s="191"/>
      <c r="M46" s="190"/>
      <c r="N46" s="190"/>
      <c r="O46" s="190"/>
    </row>
    <row r="47" spans="1:15" ht="12.75">
      <c r="A47" s="120"/>
      <c r="B47" s="205"/>
      <c r="C47" s="154">
        <v>4110</v>
      </c>
      <c r="D47" s="155" t="s">
        <v>188</v>
      </c>
      <c r="E47" s="200">
        <v>4300</v>
      </c>
      <c r="F47" s="200"/>
      <c r="G47" s="200"/>
      <c r="H47" s="200">
        <f>E47+F47-G47</f>
        <v>4300</v>
      </c>
      <c r="I47" s="200"/>
      <c r="J47" s="200">
        <f>E47</f>
        <v>4300</v>
      </c>
      <c r="K47" s="190"/>
      <c r="L47" s="191"/>
      <c r="M47" s="190"/>
      <c r="N47" s="190"/>
      <c r="O47" s="190"/>
    </row>
    <row r="48" spans="1:15" ht="12.75">
      <c r="A48" s="120"/>
      <c r="B48" s="205"/>
      <c r="C48" s="154">
        <v>4120</v>
      </c>
      <c r="D48" s="155" t="s">
        <v>189</v>
      </c>
      <c r="E48" s="200">
        <v>620</v>
      </c>
      <c r="F48" s="200"/>
      <c r="G48" s="200"/>
      <c r="H48" s="200">
        <f>E48+F48-G48</f>
        <v>620</v>
      </c>
      <c r="I48" s="200"/>
      <c r="J48" s="200">
        <f>E48</f>
        <v>620</v>
      </c>
      <c r="K48" s="190"/>
      <c r="L48" s="191"/>
      <c r="M48" s="190"/>
      <c r="N48" s="190"/>
      <c r="O48" s="190"/>
    </row>
    <row r="49" spans="1:15" ht="12.75">
      <c r="A49" s="120"/>
      <c r="B49" s="205"/>
      <c r="C49" s="154">
        <v>4410</v>
      </c>
      <c r="D49" s="155" t="s">
        <v>193</v>
      </c>
      <c r="E49" s="200">
        <v>100</v>
      </c>
      <c r="F49" s="200"/>
      <c r="G49" s="200"/>
      <c r="H49" s="200">
        <f>E49+F49-G49</f>
        <v>100</v>
      </c>
      <c r="I49" s="200"/>
      <c r="J49" s="200"/>
      <c r="K49" s="190"/>
      <c r="L49" s="191"/>
      <c r="M49" s="190"/>
      <c r="N49" s="190"/>
      <c r="O49" s="190"/>
    </row>
    <row r="50" spans="1:15" ht="12.75">
      <c r="A50" s="135"/>
      <c r="B50" s="179"/>
      <c r="C50" s="154">
        <v>4440</v>
      </c>
      <c r="D50" s="155" t="s">
        <v>190</v>
      </c>
      <c r="E50" s="200">
        <v>1983</v>
      </c>
      <c r="F50" s="200"/>
      <c r="G50" s="200"/>
      <c r="H50" s="200">
        <f>E50+F50-G50</f>
        <v>1983</v>
      </c>
      <c r="I50" s="200"/>
      <c r="J50" s="200"/>
      <c r="K50" s="191"/>
      <c r="L50" s="191"/>
      <c r="M50" s="190"/>
      <c r="N50" s="190"/>
      <c r="O50" s="190"/>
    </row>
    <row r="51" spans="1:15" ht="12.75">
      <c r="A51" s="152"/>
      <c r="B51" s="64">
        <v>80104</v>
      </c>
      <c r="C51" s="208" t="s">
        <v>248</v>
      </c>
      <c r="D51" s="208"/>
      <c r="E51" s="204">
        <f>SUM(E52:E59)</f>
        <v>44483</v>
      </c>
      <c r="F51" s="204">
        <f>SUM(F52:F59)</f>
        <v>0</v>
      </c>
      <c r="G51" s="204">
        <f>SUM(G52:G59)</f>
        <v>0</v>
      </c>
      <c r="H51" s="204">
        <f>SUM(H52:H59)</f>
        <v>44483</v>
      </c>
      <c r="I51" s="204">
        <f>SUM(I52:I59)</f>
        <v>31950</v>
      </c>
      <c r="J51" s="204">
        <f>SUM(J52:J59)</f>
        <v>6850</v>
      </c>
      <c r="K51" s="191"/>
      <c r="L51" s="191"/>
      <c r="M51" s="190"/>
      <c r="N51" s="190"/>
      <c r="O51" s="190"/>
    </row>
    <row r="52" spans="1:15" ht="12.75">
      <c r="A52" s="120"/>
      <c r="B52" s="64"/>
      <c r="C52" s="154">
        <v>3020</v>
      </c>
      <c r="D52" s="155" t="s">
        <v>195</v>
      </c>
      <c r="E52" s="200">
        <f>2100+700+300</f>
        <v>3100</v>
      </c>
      <c r="F52" s="200"/>
      <c r="G52" s="200"/>
      <c r="H52" s="200">
        <f>E52+F52-G52</f>
        <v>3100</v>
      </c>
      <c r="I52" s="200"/>
      <c r="J52" s="200"/>
      <c r="K52" s="190"/>
      <c r="L52" s="191"/>
      <c r="M52" s="190"/>
      <c r="N52" s="190"/>
      <c r="O52" s="190"/>
    </row>
    <row r="53" spans="1:15" ht="12.75">
      <c r="A53" s="120"/>
      <c r="B53" s="210"/>
      <c r="C53" s="114">
        <v>3040</v>
      </c>
      <c r="D53" s="47" t="s">
        <v>196</v>
      </c>
      <c r="E53" s="200">
        <v>500</v>
      </c>
      <c r="F53" s="200"/>
      <c r="G53" s="200"/>
      <c r="H53" s="200">
        <f>E53+F53-G53</f>
        <v>500</v>
      </c>
      <c r="I53" s="200"/>
      <c r="J53" s="200"/>
      <c r="K53" s="190"/>
      <c r="L53" s="191"/>
      <c r="M53" s="190"/>
      <c r="N53" s="190"/>
      <c r="O53" s="190"/>
    </row>
    <row r="54" spans="1:15" ht="12.75">
      <c r="A54" s="120"/>
      <c r="B54" s="210"/>
      <c r="C54" s="154">
        <v>4010</v>
      </c>
      <c r="D54" s="155" t="s">
        <v>186</v>
      </c>
      <c r="E54" s="200">
        <v>30000</v>
      </c>
      <c r="F54" s="200"/>
      <c r="G54" s="200"/>
      <c r="H54" s="200">
        <f>E54+F54-G54</f>
        <v>30000</v>
      </c>
      <c r="I54" s="200">
        <f>E54</f>
        <v>30000</v>
      </c>
      <c r="J54" s="200"/>
      <c r="K54" s="190"/>
      <c r="L54" s="191"/>
      <c r="M54" s="190"/>
      <c r="N54" s="190"/>
      <c r="O54" s="190"/>
    </row>
    <row r="55" spans="1:15" ht="12.75">
      <c r="A55" s="120"/>
      <c r="B55" s="210"/>
      <c r="C55" s="154">
        <v>4040</v>
      </c>
      <c r="D55" s="155" t="s">
        <v>187</v>
      </c>
      <c r="E55" s="200">
        <v>1950</v>
      </c>
      <c r="F55" s="200"/>
      <c r="G55" s="200"/>
      <c r="H55" s="200">
        <f>E55+F55-G55</f>
        <v>1950</v>
      </c>
      <c r="I55" s="200">
        <f>E55</f>
        <v>1950</v>
      </c>
      <c r="J55" s="200"/>
      <c r="K55" s="190"/>
      <c r="L55" s="191"/>
      <c r="M55" s="190"/>
      <c r="N55" s="190"/>
      <c r="O55" s="190"/>
    </row>
    <row r="56" spans="1:15" ht="12.75">
      <c r="A56" s="120"/>
      <c r="B56" s="210"/>
      <c r="C56" s="154">
        <v>4110</v>
      </c>
      <c r="D56" s="155" t="s">
        <v>188</v>
      </c>
      <c r="E56" s="200">
        <v>6000</v>
      </c>
      <c r="F56" s="200"/>
      <c r="G56" s="200"/>
      <c r="H56" s="200">
        <f>E56+F56-G56</f>
        <v>6000</v>
      </c>
      <c r="I56" s="200"/>
      <c r="J56" s="200">
        <f>E56</f>
        <v>6000</v>
      </c>
      <c r="K56" s="190"/>
      <c r="L56" s="191"/>
      <c r="M56" s="190"/>
      <c r="N56" s="190"/>
      <c r="O56" s="190"/>
    </row>
    <row r="57" spans="1:15" ht="12.75">
      <c r="A57" s="120"/>
      <c r="B57" s="210"/>
      <c r="C57" s="154">
        <v>4120</v>
      </c>
      <c r="D57" s="155" t="s">
        <v>189</v>
      </c>
      <c r="E57" s="200">
        <f>800+50</f>
        <v>850</v>
      </c>
      <c r="F57" s="200"/>
      <c r="G57" s="200"/>
      <c r="H57" s="200">
        <f>E57+F57-G57</f>
        <v>850</v>
      </c>
      <c r="I57" s="200"/>
      <c r="J57" s="200">
        <f>E57</f>
        <v>850</v>
      </c>
      <c r="K57" s="190"/>
      <c r="L57" s="191"/>
      <c r="M57" s="190"/>
      <c r="N57" s="190"/>
      <c r="O57" s="190"/>
    </row>
    <row r="58" spans="1:15" ht="12.75">
      <c r="A58" s="120"/>
      <c r="B58" s="210"/>
      <c r="C58" s="154">
        <v>4410</v>
      </c>
      <c r="D58" s="155" t="s">
        <v>193</v>
      </c>
      <c r="E58" s="200">
        <v>100</v>
      </c>
      <c r="F58" s="200"/>
      <c r="G58" s="200"/>
      <c r="H58" s="200">
        <f>E58+F58-G58</f>
        <v>100</v>
      </c>
      <c r="I58" s="200"/>
      <c r="J58" s="200"/>
      <c r="K58" s="190"/>
      <c r="L58" s="191"/>
      <c r="M58" s="190"/>
      <c r="N58" s="190"/>
      <c r="O58" s="190"/>
    </row>
    <row r="59" spans="1:15" ht="12.75">
      <c r="A59" s="120"/>
      <c r="B59" s="179"/>
      <c r="C59" s="154">
        <v>4440</v>
      </c>
      <c r="D59" s="155" t="s">
        <v>190</v>
      </c>
      <c r="E59" s="200">
        <v>1983</v>
      </c>
      <c r="F59" s="200"/>
      <c r="G59" s="200"/>
      <c r="H59" s="200">
        <f>E59+F59-G59</f>
        <v>1983</v>
      </c>
      <c r="I59" s="200"/>
      <c r="J59" s="200"/>
      <c r="K59" s="191"/>
      <c r="L59" s="191"/>
      <c r="M59" s="190"/>
      <c r="N59" s="190"/>
      <c r="O59" s="190"/>
    </row>
    <row r="60" spans="1:15" ht="12.75">
      <c r="A60" s="120"/>
      <c r="B60" s="196">
        <v>80110</v>
      </c>
      <c r="C60" s="197" t="s">
        <v>219</v>
      </c>
      <c r="D60" s="197"/>
      <c r="E60" s="204">
        <f>SUM(E61:E78)</f>
        <v>646550</v>
      </c>
      <c r="F60" s="204">
        <f>SUM(F61:F78)</f>
        <v>30000</v>
      </c>
      <c r="G60" s="204">
        <f>SUM(G61:G78)</f>
        <v>0</v>
      </c>
      <c r="H60" s="204">
        <f>SUM(H61:H78)</f>
        <v>676550</v>
      </c>
      <c r="I60" s="204">
        <f>SUM(I61:I78)</f>
        <v>433300</v>
      </c>
      <c r="J60" s="204">
        <f>SUM(J61:J78)</f>
        <v>92100</v>
      </c>
      <c r="K60" s="190"/>
      <c r="L60" s="190"/>
      <c r="M60" s="190"/>
      <c r="N60" s="206"/>
      <c r="O60" s="190"/>
    </row>
    <row r="61" spans="1:15" ht="12.75">
      <c r="A61" s="120"/>
      <c r="B61" s="199"/>
      <c r="C61" s="154">
        <v>3020</v>
      </c>
      <c r="D61" s="155" t="s">
        <v>195</v>
      </c>
      <c r="E61" s="200">
        <f>26500+8800+3700</f>
        <v>39000</v>
      </c>
      <c r="F61" s="200"/>
      <c r="G61" s="200"/>
      <c r="H61" s="200">
        <f>E61+F61-G61</f>
        <v>39000</v>
      </c>
      <c r="I61" s="200"/>
      <c r="J61" s="200"/>
      <c r="K61" s="190"/>
      <c r="L61" s="190"/>
      <c r="M61" s="190"/>
      <c r="N61" s="206"/>
      <c r="O61" s="190"/>
    </row>
    <row r="62" spans="1:15" ht="12.75">
      <c r="A62" s="120"/>
      <c r="B62" s="199"/>
      <c r="C62" s="114">
        <v>3040</v>
      </c>
      <c r="D62" s="47" t="s">
        <v>196</v>
      </c>
      <c r="E62" s="200">
        <v>4000</v>
      </c>
      <c r="F62" s="200"/>
      <c r="G62" s="200"/>
      <c r="H62" s="200">
        <f>E62+F62-G62</f>
        <v>4000</v>
      </c>
      <c r="I62" s="200"/>
      <c r="J62" s="200"/>
      <c r="K62" s="190"/>
      <c r="L62" s="190"/>
      <c r="M62" s="190"/>
      <c r="N62" s="206"/>
      <c r="O62" s="190"/>
    </row>
    <row r="63" spans="1:15" ht="12.75">
      <c r="A63" s="120"/>
      <c r="B63" s="199"/>
      <c r="C63" s="154">
        <v>4010</v>
      </c>
      <c r="D63" s="155" t="s">
        <v>186</v>
      </c>
      <c r="E63" s="200">
        <f>30000+36600+306000+27600+3000-2500</f>
        <v>400700</v>
      </c>
      <c r="F63" s="200">
        <v>10000</v>
      </c>
      <c r="G63" s="200"/>
      <c r="H63" s="200">
        <f>E63+F63-G63</f>
        <v>410700</v>
      </c>
      <c r="I63" s="200">
        <f>E63</f>
        <v>400700</v>
      </c>
      <c r="J63" s="200"/>
      <c r="K63" s="190"/>
      <c r="L63" s="190"/>
      <c r="M63" s="190"/>
      <c r="N63" s="206"/>
      <c r="O63" s="190"/>
    </row>
    <row r="64" spans="1:15" ht="12.75">
      <c r="A64" s="120"/>
      <c r="B64" s="199"/>
      <c r="C64" s="154">
        <v>4040</v>
      </c>
      <c r="D64" s="155" t="s">
        <v>187</v>
      </c>
      <c r="E64" s="116">
        <v>32600</v>
      </c>
      <c r="F64" s="116"/>
      <c r="G64" s="116"/>
      <c r="H64" s="200">
        <f>E64+F64-G64</f>
        <v>32600</v>
      </c>
      <c r="I64" s="200">
        <f>E64</f>
        <v>32600</v>
      </c>
      <c r="J64" s="116"/>
      <c r="K64" s="190"/>
      <c r="L64" s="190"/>
      <c r="M64" s="190"/>
      <c r="N64" s="206"/>
      <c r="O64" s="190"/>
    </row>
    <row r="65" spans="1:15" ht="12.75">
      <c r="A65" s="120"/>
      <c r="B65" s="199"/>
      <c r="C65" s="154">
        <v>4110</v>
      </c>
      <c r="D65" s="155" t="s">
        <v>188</v>
      </c>
      <c r="E65" s="200">
        <f>75000+5600</f>
        <v>80600</v>
      </c>
      <c r="F65" s="200"/>
      <c r="G65" s="200"/>
      <c r="H65" s="200">
        <f>E65+F65-G65</f>
        <v>80600</v>
      </c>
      <c r="I65" s="200"/>
      <c r="J65" s="200">
        <f>E65</f>
        <v>80600</v>
      </c>
      <c r="K65" s="190"/>
      <c r="L65" s="190"/>
      <c r="M65" s="190"/>
      <c r="N65" s="206"/>
      <c r="O65" s="190"/>
    </row>
    <row r="66" spans="1:15" ht="12.75">
      <c r="A66" s="120"/>
      <c r="B66" s="199"/>
      <c r="C66" s="154">
        <v>4120</v>
      </c>
      <c r="D66" s="155" t="s">
        <v>189</v>
      </c>
      <c r="E66" s="200">
        <f>10700+800</f>
        <v>11500</v>
      </c>
      <c r="F66" s="200"/>
      <c r="G66" s="200"/>
      <c r="H66" s="200">
        <f>E66+F66-G66</f>
        <v>11500</v>
      </c>
      <c r="I66" s="200"/>
      <c r="J66" s="200">
        <f>E66</f>
        <v>11500</v>
      </c>
      <c r="K66" s="190"/>
      <c r="L66" s="190"/>
      <c r="M66" s="190"/>
      <c r="N66" s="206"/>
      <c r="O66" s="190"/>
    </row>
    <row r="67" spans="1:15" ht="12.75">
      <c r="A67" s="120"/>
      <c r="B67" s="199"/>
      <c r="C67" s="154">
        <v>4210</v>
      </c>
      <c r="D67" s="155" t="s">
        <v>172</v>
      </c>
      <c r="E67" s="200">
        <v>20000</v>
      </c>
      <c r="F67" s="200">
        <v>10000</v>
      </c>
      <c r="G67" s="200"/>
      <c r="H67" s="200">
        <f>E67+F67-G67</f>
        <v>30000</v>
      </c>
      <c r="I67" s="200"/>
      <c r="J67" s="200"/>
      <c r="K67" s="190"/>
      <c r="L67" s="190"/>
      <c r="M67" s="190"/>
      <c r="N67" s="206"/>
      <c r="O67" s="190"/>
    </row>
    <row r="68" spans="1:15" ht="12.75">
      <c r="A68" s="120"/>
      <c r="B68" s="199"/>
      <c r="C68" s="154">
        <v>4240</v>
      </c>
      <c r="D68" s="155" t="s">
        <v>216</v>
      </c>
      <c r="E68" s="200">
        <v>1000</v>
      </c>
      <c r="F68" s="200"/>
      <c r="G68" s="200"/>
      <c r="H68" s="200">
        <f>E68+F68-G68</f>
        <v>1000</v>
      </c>
      <c r="I68" s="200"/>
      <c r="J68" s="200"/>
      <c r="K68" s="190"/>
      <c r="L68" s="190"/>
      <c r="M68" s="190"/>
      <c r="N68" s="190"/>
      <c r="O68" s="190"/>
    </row>
    <row r="69" spans="1:15" ht="12.75">
      <c r="A69" s="120"/>
      <c r="B69" s="199"/>
      <c r="C69" s="154">
        <v>4260</v>
      </c>
      <c r="D69" s="155" t="s">
        <v>197</v>
      </c>
      <c r="E69" s="200">
        <v>6000</v>
      </c>
      <c r="F69" s="200"/>
      <c r="G69" s="200"/>
      <c r="H69" s="200">
        <f>E69+F69-G69</f>
        <v>6000</v>
      </c>
      <c r="I69" s="200"/>
      <c r="J69" s="200"/>
      <c r="K69" s="190"/>
      <c r="L69" s="190"/>
      <c r="M69" s="190"/>
      <c r="N69" s="190"/>
      <c r="O69" s="190"/>
    </row>
    <row r="70" spans="1:15" ht="12.75">
      <c r="A70" s="120"/>
      <c r="B70" s="199"/>
      <c r="C70" s="114">
        <v>4270</v>
      </c>
      <c r="D70" s="111" t="s">
        <v>217</v>
      </c>
      <c r="E70" s="200"/>
      <c r="F70" s="200">
        <v>10000</v>
      </c>
      <c r="G70" s="200"/>
      <c r="H70" s="200">
        <f>E70+F70-G70</f>
        <v>10000</v>
      </c>
      <c r="I70" s="200"/>
      <c r="J70" s="200"/>
      <c r="K70" s="190"/>
      <c r="L70" s="190"/>
      <c r="M70" s="190"/>
      <c r="N70" s="190"/>
      <c r="O70" s="190"/>
    </row>
    <row r="71" spans="1:15" ht="12.75">
      <c r="A71" s="120"/>
      <c r="B71" s="199"/>
      <c r="C71" s="154">
        <v>4300</v>
      </c>
      <c r="D71" s="155" t="s">
        <v>184</v>
      </c>
      <c r="E71" s="200">
        <v>15000</v>
      </c>
      <c r="F71" s="200"/>
      <c r="G71" s="200"/>
      <c r="H71" s="200">
        <f>E71+F71-G71</f>
        <v>15000</v>
      </c>
      <c r="I71" s="200"/>
      <c r="J71" s="200"/>
      <c r="K71" s="190"/>
      <c r="L71" s="190"/>
      <c r="M71" s="190"/>
      <c r="N71" s="190"/>
      <c r="O71" s="190"/>
    </row>
    <row r="72" spans="1:15" ht="12.75">
      <c r="A72" s="120"/>
      <c r="B72" s="199"/>
      <c r="C72" s="114">
        <v>4350</v>
      </c>
      <c r="D72" s="111" t="s">
        <v>198</v>
      </c>
      <c r="E72" s="200">
        <v>1000</v>
      </c>
      <c r="F72" s="200"/>
      <c r="G72" s="200"/>
      <c r="H72" s="200">
        <f>E72+F72-G72</f>
        <v>1000</v>
      </c>
      <c r="I72" s="200"/>
      <c r="J72" s="200"/>
      <c r="K72" s="190"/>
      <c r="L72" s="190"/>
      <c r="M72" s="190"/>
      <c r="N72" s="190"/>
      <c r="O72" s="190"/>
    </row>
    <row r="73" spans="1:15" ht="12.75">
      <c r="A73" s="120"/>
      <c r="B73" s="199"/>
      <c r="C73" s="114">
        <v>4370</v>
      </c>
      <c r="D73" s="111" t="s">
        <v>200</v>
      </c>
      <c r="E73" s="200">
        <v>2000</v>
      </c>
      <c r="F73" s="200"/>
      <c r="G73" s="200"/>
      <c r="H73" s="200">
        <f>E73+F73-G73</f>
        <v>2000</v>
      </c>
      <c r="I73" s="200"/>
      <c r="J73" s="200"/>
      <c r="K73" s="190"/>
      <c r="L73" s="190"/>
      <c r="M73" s="190"/>
      <c r="N73" s="190"/>
      <c r="O73" s="190"/>
    </row>
    <row r="74" spans="1:15" ht="12.75">
      <c r="A74" s="120"/>
      <c r="B74" s="199"/>
      <c r="C74" s="154">
        <v>4410</v>
      </c>
      <c r="D74" s="155" t="s">
        <v>193</v>
      </c>
      <c r="E74" s="200">
        <v>2000</v>
      </c>
      <c r="F74" s="200"/>
      <c r="G74" s="200"/>
      <c r="H74" s="200">
        <f>E74+F74-G74</f>
        <v>2000</v>
      </c>
      <c r="I74" s="200"/>
      <c r="J74" s="200"/>
      <c r="K74" s="190"/>
      <c r="L74" s="190"/>
      <c r="M74" s="190"/>
      <c r="N74" s="190"/>
      <c r="O74" s="190"/>
    </row>
    <row r="75" spans="1:15" ht="12.75">
      <c r="A75" s="120"/>
      <c r="B75" s="199"/>
      <c r="C75" s="154">
        <v>4430</v>
      </c>
      <c r="D75" s="155" t="s">
        <v>179</v>
      </c>
      <c r="E75" s="200">
        <v>500</v>
      </c>
      <c r="F75" s="200"/>
      <c r="G75" s="200"/>
      <c r="H75" s="200">
        <f>E75+F75-G75</f>
        <v>500</v>
      </c>
      <c r="I75" s="200"/>
      <c r="J75" s="200"/>
      <c r="K75" s="190"/>
      <c r="L75" s="190"/>
      <c r="M75" s="190"/>
      <c r="N75" s="190"/>
      <c r="O75" s="190"/>
    </row>
    <row r="76" spans="1:15" ht="12.75">
      <c r="A76" s="120"/>
      <c r="B76" s="199"/>
      <c r="C76" s="154">
        <v>4440</v>
      </c>
      <c r="D76" s="155" t="s">
        <v>190</v>
      </c>
      <c r="E76" s="200">
        <f>1820+24830</f>
        <v>26650</v>
      </c>
      <c r="F76" s="200"/>
      <c r="G76" s="200"/>
      <c r="H76" s="200">
        <f>E76+F76-G76</f>
        <v>26650</v>
      </c>
      <c r="I76" s="200"/>
      <c r="J76" s="200"/>
      <c r="K76" s="190"/>
      <c r="L76" s="190"/>
      <c r="M76" s="190"/>
      <c r="N76" s="190"/>
      <c r="O76" s="190"/>
    </row>
    <row r="77" spans="1:15" ht="24.75">
      <c r="A77" s="120"/>
      <c r="B77" s="199"/>
      <c r="C77" s="114">
        <v>4740</v>
      </c>
      <c r="D77" s="115" t="s">
        <v>202</v>
      </c>
      <c r="E77" s="200">
        <v>2000</v>
      </c>
      <c r="F77" s="200"/>
      <c r="G77" s="200"/>
      <c r="H77" s="200">
        <f>E77+F77-G77</f>
        <v>2000</v>
      </c>
      <c r="I77" s="200"/>
      <c r="J77" s="200"/>
      <c r="K77" s="190"/>
      <c r="L77" s="190"/>
      <c r="M77" s="190"/>
      <c r="N77" s="190"/>
      <c r="O77" s="190"/>
    </row>
    <row r="78" spans="1:15" ht="12.75">
      <c r="A78" s="120"/>
      <c r="B78" s="199"/>
      <c r="C78" s="114">
        <v>4750</v>
      </c>
      <c r="D78" s="115" t="s">
        <v>203</v>
      </c>
      <c r="E78" s="200">
        <v>2000</v>
      </c>
      <c r="F78" s="200"/>
      <c r="G78" s="200"/>
      <c r="H78" s="200">
        <f>E78+F78-G78</f>
        <v>2000</v>
      </c>
      <c r="I78" s="200"/>
      <c r="J78" s="200"/>
      <c r="K78" s="190"/>
      <c r="L78" s="190"/>
      <c r="M78" s="190"/>
      <c r="N78" s="190"/>
      <c r="O78" s="190"/>
    </row>
    <row r="79" spans="1:15" ht="12.75">
      <c r="A79" s="120"/>
      <c r="B79" s="196">
        <v>80113</v>
      </c>
      <c r="C79" s="197" t="s">
        <v>220</v>
      </c>
      <c r="D79" s="197"/>
      <c r="E79" s="17">
        <f>SUM(E80:E87)</f>
        <v>214570</v>
      </c>
      <c r="F79" s="17">
        <f>SUM(F80:F87)</f>
        <v>4000</v>
      </c>
      <c r="G79" s="17">
        <f>SUM(G80:G87)</f>
        <v>0</v>
      </c>
      <c r="H79" s="17">
        <f>SUM(H80:H87)</f>
        <v>218570</v>
      </c>
      <c r="I79" s="17">
        <f>SUM(I80:I87)</f>
        <v>24040</v>
      </c>
      <c r="J79" s="17">
        <f>SUM(J80:J87)</f>
        <v>4710</v>
      </c>
      <c r="K79" s="190"/>
      <c r="L79" s="190"/>
      <c r="M79" s="190"/>
      <c r="N79" s="190"/>
      <c r="O79" s="190"/>
    </row>
    <row r="80" spans="1:15" ht="12.75">
      <c r="A80" s="120"/>
      <c r="B80" s="205"/>
      <c r="C80" s="154">
        <v>4010</v>
      </c>
      <c r="D80" s="155" t="s">
        <v>186</v>
      </c>
      <c r="E80" s="200">
        <v>22500</v>
      </c>
      <c r="F80" s="200"/>
      <c r="G80" s="200"/>
      <c r="H80" s="200">
        <f>E80+F80-G80</f>
        <v>22500</v>
      </c>
      <c r="I80" s="200">
        <f>E80</f>
        <v>22500</v>
      </c>
      <c r="J80" s="200"/>
      <c r="K80"/>
      <c r="L80" s="190"/>
      <c r="M80"/>
      <c r="N80"/>
      <c r="O80" s="190"/>
    </row>
    <row r="81" spans="1:15" ht="12.75">
      <c r="A81" s="120"/>
      <c r="B81" s="205"/>
      <c r="C81" s="154">
        <v>4040</v>
      </c>
      <c r="D81" s="155" t="s">
        <v>187</v>
      </c>
      <c r="E81" s="200">
        <v>1540</v>
      </c>
      <c r="F81" s="200"/>
      <c r="G81" s="200"/>
      <c r="H81" s="200">
        <f>E81+F81-G81</f>
        <v>1540</v>
      </c>
      <c r="I81" s="200">
        <f>E81</f>
        <v>1540</v>
      </c>
      <c r="J81" s="200"/>
      <c r="K81"/>
      <c r="L81" s="190"/>
      <c r="M81"/>
      <c r="N81"/>
      <c r="O81" s="190"/>
    </row>
    <row r="82" spans="1:15" ht="12.75">
      <c r="A82" s="120"/>
      <c r="B82" s="205"/>
      <c r="C82" s="154">
        <v>4110</v>
      </c>
      <c r="D82" s="155" t="s">
        <v>188</v>
      </c>
      <c r="E82" s="200">
        <f>3850+270</f>
        <v>4120</v>
      </c>
      <c r="F82" s="200"/>
      <c r="G82" s="200"/>
      <c r="H82" s="200">
        <f>E82+F82-G82</f>
        <v>4120</v>
      </c>
      <c r="I82" s="200"/>
      <c r="J82" s="200">
        <f>E82</f>
        <v>4120</v>
      </c>
      <c r="K82" s="190"/>
      <c r="L82" s="190"/>
      <c r="M82"/>
      <c r="N82"/>
      <c r="O82" s="190"/>
    </row>
    <row r="83" spans="1:15" ht="12.75">
      <c r="A83" s="120"/>
      <c r="B83" s="205"/>
      <c r="C83" s="154">
        <v>4120</v>
      </c>
      <c r="D83" s="155" t="s">
        <v>189</v>
      </c>
      <c r="E83" s="200">
        <f>550+40</f>
        <v>590</v>
      </c>
      <c r="F83" s="200"/>
      <c r="G83" s="200"/>
      <c r="H83" s="200">
        <f>E83+F83-G83</f>
        <v>590</v>
      </c>
      <c r="I83" s="200"/>
      <c r="J83" s="200">
        <f>E83</f>
        <v>590</v>
      </c>
      <c r="K83" s="190"/>
      <c r="L83" s="190"/>
      <c r="M83"/>
      <c r="N83"/>
      <c r="O83" s="190"/>
    </row>
    <row r="84" spans="1:15" ht="12.75">
      <c r="A84" s="120"/>
      <c r="B84" s="205"/>
      <c r="C84" s="154">
        <v>4210</v>
      </c>
      <c r="D84" s="155" t="s">
        <v>172</v>
      </c>
      <c r="E84" s="200">
        <v>6000</v>
      </c>
      <c r="F84" s="200">
        <v>4000</v>
      </c>
      <c r="G84" s="200"/>
      <c r="H84" s="200">
        <f>E84+F84-G84</f>
        <v>10000</v>
      </c>
      <c r="I84" s="200"/>
      <c r="J84" s="200"/>
      <c r="K84" s="206"/>
      <c r="L84" s="190"/>
      <c r="M84"/>
      <c r="N84"/>
      <c r="O84" s="190"/>
    </row>
    <row r="85" spans="1:15" ht="12.75">
      <c r="A85" s="120"/>
      <c r="B85" s="205"/>
      <c r="C85" s="154">
        <v>4300</v>
      </c>
      <c r="D85" s="155" t="s">
        <v>184</v>
      </c>
      <c r="E85" s="200">
        <v>175000</v>
      </c>
      <c r="F85" s="200"/>
      <c r="G85" s="200"/>
      <c r="H85" s="200">
        <f>E85+F85-G85</f>
        <v>175000</v>
      </c>
      <c r="I85" s="200"/>
      <c r="J85" s="200"/>
      <c r="K85" s="190"/>
      <c r="L85" s="190"/>
      <c r="M85" s="190"/>
      <c r="N85" s="190"/>
      <c r="O85" s="190"/>
    </row>
    <row r="86" spans="1:15" ht="12.75">
      <c r="A86" s="120"/>
      <c r="B86" s="205"/>
      <c r="C86" s="154">
        <v>4430</v>
      </c>
      <c r="D86" s="155" t="s">
        <v>179</v>
      </c>
      <c r="E86" s="200">
        <v>3000</v>
      </c>
      <c r="F86" s="200"/>
      <c r="G86" s="200"/>
      <c r="H86" s="200">
        <f>E86+F86-G86</f>
        <v>3000</v>
      </c>
      <c r="I86" s="200"/>
      <c r="J86" s="200"/>
      <c r="K86" s="190"/>
      <c r="L86" s="190"/>
      <c r="M86" s="190"/>
      <c r="N86" s="190"/>
      <c r="O86" s="190"/>
    </row>
    <row r="87" spans="1:15" ht="12.75">
      <c r="A87" s="120"/>
      <c r="B87" s="205"/>
      <c r="C87" s="154">
        <v>4440</v>
      </c>
      <c r="D87" s="155" t="s">
        <v>190</v>
      </c>
      <c r="E87" s="200">
        <v>1820</v>
      </c>
      <c r="F87" s="200"/>
      <c r="G87" s="200"/>
      <c r="H87" s="200">
        <f>E87+F87-G87</f>
        <v>1820</v>
      </c>
      <c r="I87" s="200"/>
      <c r="J87" s="200"/>
      <c r="K87" s="190"/>
      <c r="L87" s="190"/>
      <c r="M87" s="190"/>
      <c r="N87" s="190"/>
      <c r="O87" s="190"/>
    </row>
    <row r="88" spans="1:15" ht="12.75">
      <c r="A88" s="120"/>
      <c r="B88" s="64">
        <v>80146</v>
      </c>
      <c r="C88" s="118" t="s">
        <v>221</v>
      </c>
      <c r="D88" s="118"/>
      <c r="E88" s="204">
        <f>SUM(E89:E91)</f>
        <v>11500</v>
      </c>
      <c r="F88" s="204">
        <f>SUM(F89:F91)</f>
        <v>0</v>
      </c>
      <c r="G88" s="204">
        <f>SUM(G89:G91)</f>
        <v>0</v>
      </c>
      <c r="H88" s="204">
        <f>SUM(H89:H91)</f>
        <v>11500</v>
      </c>
      <c r="I88" s="204">
        <f>SUM(I89:I91)</f>
        <v>0</v>
      </c>
      <c r="J88" s="204">
        <f>SUM(J89:J91)</f>
        <v>0</v>
      </c>
      <c r="K88" s="190"/>
      <c r="L88" s="190"/>
      <c r="M88" s="190"/>
      <c r="N88" s="190"/>
      <c r="O88" s="190"/>
    </row>
    <row r="89" spans="1:15" ht="12.75">
      <c r="A89" s="120"/>
      <c r="B89" s="66"/>
      <c r="C89" s="154">
        <v>4210</v>
      </c>
      <c r="D89" s="155" t="s">
        <v>172</v>
      </c>
      <c r="E89" s="200">
        <v>1500</v>
      </c>
      <c r="F89" s="200"/>
      <c r="G89" s="200"/>
      <c r="H89" s="200">
        <f>E89+F89-G89</f>
        <v>1500</v>
      </c>
      <c r="I89" s="200"/>
      <c r="J89" s="200"/>
      <c r="K89" s="190"/>
      <c r="L89" s="190"/>
      <c r="M89" s="190"/>
      <c r="N89" s="190"/>
      <c r="O89" s="190"/>
    </row>
    <row r="90" spans="1:15" ht="12.75">
      <c r="A90" s="120"/>
      <c r="B90" s="66"/>
      <c r="C90" s="114">
        <v>4700</v>
      </c>
      <c r="D90" s="111" t="s">
        <v>201</v>
      </c>
      <c r="E90" s="200">
        <v>7000</v>
      </c>
      <c r="F90" s="200"/>
      <c r="G90" s="200"/>
      <c r="H90" s="200">
        <f>E90+F90-G90</f>
        <v>7000</v>
      </c>
      <c r="I90" s="200"/>
      <c r="J90" s="200"/>
      <c r="K90" s="190"/>
      <c r="L90" s="190"/>
      <c r="M90" s="190"/>
      <c r="N90" s="190"/>
      <c r="O90" s="190"/>
    </row>
    <row r="91" spans="1:15" ht="12.75">
      <c r="A91" s="120"/>
      <c r="B91" s="211"/>
      <c r="C91" s="154">
        <v>4410</v>
      </c>
      <c r="D91" s="155" t="s">
        <v>193</v>
      </c>
      <c r="E91" s="200">
        <v>3000</v>
      </c>
      <c r="F91" s="200"/>
      <c r="G91" s="200"/>
      <c r="H91" s="200">
        <f>E91+F91-G91</f>
        <v>3000</v>
      </c>
      <c r="I91" s="200"/>
      <c r="J91" s="200"/>
      <c r="K91" s="190"/>
      <c r="L91" s="190"/>
      <c r="M91" s="190"/>
      <c r="N91" s="190"/>
      <c r="O91" s="190"/>
    </row>
    <row r="92" spans="1:15" ht="12.75">
      <c r="A92" s="120"/>
      <c r="B92" s="158">
        <v>80195</v>
      </c>
      <c r="C92" s="118" t="s">
        <v>114</v>
      </c>
      <c r="D92" s="118"/>
      <c r="E92" s="17">
        <f>SUM(E93:E95)</f>
        <v>2000</v>
      </c>
      <c r="F92" s="17">
        <f>SUM(F93:F95)</f>
        <v>36013</v>
      </c>
      <c r="G92" s="17">
        <f>SUM(G93:G95)</f>
        <v>0</v>
      </c>
      <c r="H92" s="17">
        <f>SUM(H93:H95)</f>
        <v>38013</v>
      </c>
      <c r="I92" s="17">
        <f>SUM(I93:I95)</f>
        <v>0</v>
      </c>
      <c r="J92" s="17">
        <f>SUM(J93:J95)</f>
        <v>0</v>
      </c>
      <c r="K92" s="190"/>
      <c r="L92" s="190"/>
      <c r="M92" s="190"/>
      <c r="N92" s="190"/>
      <c r="O92" s="190"/>
    </row>
    <row r="93" spans="1:15" ht="12.75">
      <c r="A93" s="120"/>
      <c r="B93" s="212"/>
      <c r="C93" s="6">
        <v>3030</v>
      </c>
      <c r="D93" s="111" t="s">
        <v>192</v>
      </c>
      <c r="E93" s="22"/>
      <c r="F93" s="22"/>
      <c r="G93" s="22"/>
      <c r="H93" s="200">
        <f>E93+F93-G93</f>
        <v>0</v>
      </c>
      <c r="I93" s="22"/>
      <c r="J93" s="22"/>
      <c r="K93" s="190"/>
      <c r="L93" s="190"/>
      <c r="M93" s="190"/>
      <c r="N93" s="190"/>
      <c r="O93" s="190"/>
    </row>
    <row r="94" spans="1:15" ht="12.75">
      <c r="A94" s="120"/>
      <c r="B94" s="66"/>
      <c r="C94" s="154">
        <v>4300</v>
      </c>
      <c r="D94" s="155" t="s">
        <v>184</v>
      </c>
      <c r="E94" s="116"/>
      <c r="F94" s="116">
        <v>36013</v>
      </c>
      <c r="G94" s="116"/>
      <c r="H94" s="200">
        <f>E94+F94-G94</f>
        <v>36013</v>
      </c>
      <c r="I94" s="116"/>
      <c r="J94" s="116"/>
      <c r="K94" s="190"/>
      <c r="L94" s="190"/>
      <c r="M94" s="190"/>
      <c r="N94" s="190"/>
      <c r="O94" s="190"/>
    </row>
    <row r="95" spans="1:15" ht="12.75">
      <c r="A95" s="135"/>
      <c r="B95" s="159"/>
      <c r="C95" s="154">
        <v>4440</v>
      </c>
      <c r="D95" s="155" t="s">
        <v>190</v>
      </c>
      <c r="E95" s="116">
        <v>2000</v>
      </c>
      <c r="F95" s="116"/>
      <c r="G95" s="116"/>
      <c r="H95" s="200">
        <f>E95+F95-G95</f>
        <v>2000</v>
      </c>
      <c r="I95" s="116"/>
      <c r="J95" s="116"/>
      <c r="K95" s="190"/>
      <c r="L95" s="190"/>
      <c r="M95" s="190"/>
      <c r="N95" s="190"/>
      <c r="O95" s="190"/>
    </row>
  </sheetData>
  <mergeCells count="11">
    <mergeCell ref="E1:E2"/>
    <mergeCell ref="I1:J1"/>
    <mergeCell ref="B3:D3"/>
    <mergeCell ref="C4:D4"/>
    <mergeCell ref="C23:D23"/>
    <mergeCell ref="C42:D42"/>
    <mergeCell ref="C51:D51"/>
    <mergeCell ref="C60:D60"/>
    <mergeCell ref="C79:D79"/>
    <mergeCell ref="C88:D88"/>
    <mergeCell ref="C92:D92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69"/>
  <rowBreaks count="1" manualBreakCount="1">
    <brk id="50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SheetLayoutView="55" workbookViewId="0" topLeftCell="A1">
      <selection activeCell="J4" sqref="J4"/>
    </sheetView>
  </sheetViews>
  <sheetFormatPr defaultColWidth="9.00390625" defaultRowHeight="12.75"/>
  <cols>
    <col min="1" max="2" width="6.00390625" style="213" customWidth="1"/>
    <col min="3" max="3" width="9.00390625" style="213" customWidth="1"/>
    <col min="4" max="4" width="5.50390625" style="213" customWidth="1"/>
    <col min="5" max="5" width="38.875" style="213" customWidth="1"/>
    <col min="6" max="6" width="16.125" style="213" customWidth="1"/>
    <col min="7" max="7" width="14.00390625" style="213" customWidth="1"/>
    <col min="8" max="8" width="12.25390625" style="213" customWidth="1"/>
    <col min="9" max="9" width="9.75390625" style="213" customWidth="1"/>
    <col min="10" max="10" width="11.625" style="213" customWidth="1"/>
    <col min="11" max="11" width="13.00390625" style="213" customWidth="1"/>
    <col min="12" max="12" width="11.375" style="213" customWidth="1"/>
    <col min="13" max="13" width="11.125" style="213" customWidth="1"/>
    <col min="14" max="14" width="17.50390625" style="213" customWidth="1"/>
    <col min="15" max="15" width="18.375" style="213" customWidth="1"/>
    <col min="16" max="16" width="12.00390625" style="213" customWidth="1"/>
    <col min="17" max="16384" width="9.00390625" style="213" customWidth="1"/>
  </cols>
  <sheetData>
    <row r="1" spans="2:16" ht="12.75">
      <c r="B1" s="214"/>
      <c r="C1" s="214"/>
      <c r="D1" s="214"/>
      <c r="E1" s="214"/>
      <c r="F1" s="214"/>
      <c r="G1" s="214"/>
      <c r="H1" s="214"/>
      <c r="I1" s="214"/>
      <c r="J1" s="215" t="s">
        <v>249</v>
      </c>
      <c r="K1" s="215"/>
      <c r="L1" s="215"/>
      <c r="M1" s="215"/>
      <c r="N1" s="216"/>
      <c r="O1" s="217"/>
      <c r="P1" s="217"/>
    </row>
    <row r="2" spans="2:16" ht="12.75">
      <c r="B2" s="214"/>
      <c r="C2" s="214"/>
      <c r="D2" s="214"/>
      <c r="E2" s="214"/>
      <c r="F2" s="214"/>
      <c r="G2" s="214"/>
      <c r="H2" s="214"/>
      <c r="I2" s="214"/>
      <c r="J2" s="215" t="s">
        <v>1</v>
      </c>
      <c r="K2" s="215"/>
      <c r="L2" s="215"/>
      <c r="M2" s="215"/>
      <c r="N2" s="216"/>
      <c r="O2" s="217"/>
      <c r="P2" s="217"/>
    </row>
    <row r="3" spans="2:16" ht="12.75">
      <c r="B3" s="214"/>
      <c r="C3" s="214"/>
      <c r="D3" s="214"/>
      <c r="E3" s="214"/>
      <c r="F3" s="214"/>
      <c r="G3" s="214"/>
      <c r="H3" s="214"/>
      <c r="I3" s="214"/>
      <c r="J3" s="215" t="s">
        <v>250</v>
      </c>
      <c r="K3" s="215"/>
      <c r="L3" s="215"/>
      <c r="M3" s="215"/>
      <c r="N3" s="216"/>
      <c r="O3" s="217"/>
      <c r="P3" s="217"/>
    </row>
    <row r="4" spans="2:14" ht="12.75"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2:16" ht="21" customHeight="1">
      <c r="B5" s="218" t="s">
        <v>251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  <c r="P5" s="220"/>
    </row>
    <row r="6" spans="2:14" ht="12.75"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 t="s">
        <v>252</v>
      </c>
    </row>
    <row r="7" spans="1:14" ht="12.75">
      <c r="A7" s="221"/>
      <c r="B7" s="222"/>
      <c r="C7" s="222"/>
      <c r="D7" s="222"/>
      <c r="E7" s="221"/>
      <c r="F7" s="222"/>
      <c r="G7" s="223" t="s">
        <v>253</v>
      </c>
      <c r="H7" s="223"/>
      <c r="I7" s="223"/>
      <c r="J7" s="223"/>
      <c r="K7" s="223"/>
      <c r="L7" s="223"/>
      <c r="M7" s="223"/>
      <c r="N7" s="224" t="s">
        <v>254</v>
      </c>
    </row>
    <row r="8" spans="1:14" ht="12.75">
      <c r="A8" s="225"/>
      <c r="B8" s="226"/>
      <c r="C8" s="226"/>
      <c r="D8" s="226"/>
      <c r="E8" s="227" t="s">
        <v>255</v>
      </c>
      <c r="F8" s="226" t="s">
        <v>256</v>
      </c>
      <c r="G8" s="228" t="s">
        <v>257</v>
      </c>
      <c r="H8" s="229" t="s">
        <v>258</v>
      </c>
      <c r="I8" s="229"/>
      <c r="J8" s="229"/>
      <c r="K8" s="229"/>
      <c r="L8" s="230">
        <v>2008</v>
      </c>
      <c r="M8" s="229">
        <v>2009</v>
      </c>
      <c r="N8" s="231" t="s">
        <v>259</v>
      </c>
    </row>
    <row r="9" spans="1:14" ht="24.75">
      <c r="A9" s="227" t="s">
        <v>260</v>
      </c>
      <c r="B9" s="227" t="s">
        <v>10</v>
      </c>
      <c r="C9" s="227" t="s">
        <v>11</v>
      </c>
      <c r="D9" s="227" t="s">
        <v>12</v>
      </c>
      <c r="E9" s="227" t="s">
        <v>261</v>
      </c>
      <c r="F9" s="227" t="s">
        <v>262</v>
      </c>
      <c r="G9" s="231" t="s">
        <v>263</v>
      </c>
      <c r="H9" s="232" t="s">
        <v>264</v>
      </c>
      <c r="I9" s="228" t="s">
        <v>265</v>
      </c>
      <c r="J9" s="233" t="s">
        <v>266</v>
      </c>
      <c r="K9" s="232" t="s">
        <v>267</v>
      </c>
      <c r="L9" s="230"/>
      <c r="M9" s="229"/>
      <c r="N9" s="231" t="s">
        <v>268</v>
      </c>
    </row>
    <row r="10" spans="1:14" ht="24.75">
      <c r="A10" s="234"/>
      <c r="B10" s="235"/>
      <c r="C10" s="235"/>
      <c r="D10" s="235"/>
      <c r="E10" s="236" t="s">
        <v>269</v>
      </c>
      <c r="F10" s="236" t="s">
        <v>270</v>
      </c>
      <c r="G10" s="236" t="s">
        <v>271</v>
      </c>
      <c r="H10" s="237" t="s">
        <v>272</v>
      </c>
      <c r="I10" s="236" t="s">
        <v>273</v>
      </c>
      <c r="J10" s="238" t="s">
        <v>274</v>
      </c>
      <c r="K10" s="237" t="s">
        <v>275</v>
      </c>
      <c r="L10" s="230"/>
      <c r="M10" s="229"/>
      <c r="N10" s="237" t="s">
        <v>276</v>
      </c>
    </row>
    <row r="11" spans="1:14" ht="12.75">
      <c r="A11" s="239">
        <v>1</v>
      </c>
      <c r="B11" s="239">
        <v>2</v>
      </c>
      <c r="C11" s="239">
        <v>3</v>
      </c>
      <c r="D11" s="239">
        <v>4</v>
      </c>
      <c r="E11" s="239">
        <v>5</v>
      </c>
      <c r="F11" s="239">
        <v>6</v>
      </c>
      <c r="G11" s="239">
        <v>7</v>
      </c>
      <c r="H11" s="239">
        <v>8</v>
      </c>
      <c r="I11" s="239">
        <v>9</v>
      </c>
      <c r="J11" s="239">
        <v>10</v>
      </c>
      <c r="K11" s="239">
        <v>11</v>
      </c>
      <c r="L11" s="239">
        <v>12</v>
      </c>
      <c r="M11" s="239">
        <v>13</v>
      </c>
      <c r="N11" s="240">
        <v>14</v>
      </c>
    </row>
    <row r="12" spans="1:14" ht="24.75">
      <c r="A12" s="229">
        <v>1</v>
      </c>
      <c r="B12" s="241" t="s">
        <v>155</v>
      </c>
      <c r="C12" s="241" t="s">
        <v>157</v>
      </c>
      <c r="D12" s="241" t="s">
        <v>277</v>
      </c>
      <c r="E12" s="242" t="s">
        <v>278</v>
      </c>
      <c r="F12" s="243">
        <f>SUM(G12,L12,M12)</f>
        <v>1010000</v>
      </c>
      <c r="G12" s="123">
        <f>SUM(H12:J12)</f>
        <v>10000</v>
      </c>
      <c r="H12" s="122">
        <v>10000</v>
      </c>
      <c r="I12" s="123"/>
      <c r="J12" s="123"/>
      <c r="K12" s="244"/>
      <c r="L12" s="123">
        <v>500000</v>
      </c>
      <c r="M12" s="123">
        <v>500000</v>
      </c>
      <c r="N12" s="245" t="s">
        <v>279</v>
      </c>
    </row>
    <row r="13" spans="1:14" ht="24.75">
      <c r="A13" s="229">
        <v>2</v>
      </c>
      <c r="B13" s="241" t="s">
        <v>155</v>
      </c>
      <c r="C13" s="241" t="s">
        <v>157</v>
      </c>
      <c r="D13" s="241" t="s">
        <v>277</v>
      </c>
      <c r="E13" s="242" t="s">
        <v>280</v>
      </c>
      <c r="F13" s="243">
        <f>SUM(G13,L13,M13)</f>
        <v>2010000</v>
      </c>
      <c r="G13" s="123">
        <f>SUM(H13:J13)</f>
        <v>10000</v>
      </c>
      <c r="H13" s="123">
        <v>10000</v>
      </c>
      <c r="I13" s="123"/>
      <c r="J13" s="123"/>
      <c r="K13" s="244"/>
      <c r="L13" s="123">
        <v>1000000</v>
      </c>
      <c r="M13" s="123">
        <v>1000000</v>
      </c>
      <c r="N13" s="246" t="s">
        <v>279</v>
      </c>
    </row>
    <row r="14" spans="1:14" ht="24.75">
      <c r="A14" s="229">
        <v>3</v>
      </c>
      <c r="B14" s="241" t="s">
        <v>155</v>
      </c>
      <c r="C14" s="241" t="s">
        <v>157</v>
      </c>
      <c r="D14" s="241" t="s">
        <v>277</v>
      </c>
      <c r="E14" s="247" t="s">
        <v>281</v>
      </c>
      <c r="F14" s="243">
        <f>SUM(G14,L14,M14)</f>
        <v>165000</v>
      </c>
      <c r="G14" s="243">
        <f>SUM(H14:K14)</f>
        <v>15000</v>
      </c>
      <c r="H14" s="123">
        <v>15000</v>
      </c>
      <c r="I14" s="123"/>
      <c r="J14" s="123"/>
      <c r="K14" s="123"/>
      <c r="L14" s="243">
        <v>150000</v>
      </c>
      <c r="M14" s="243"/>
      <c r="N14" s="245" t="s">
        <v>279</v>
      </c>
    </row>
    <row r="15" spans="1:14" ht="36.75">
      <c r="A15" s="229">
        <v>4</v>
      </c>
      <c r="B15" s="241" t="s">
        <v>282</v>
      </c>
      <c r="C15" s="241" t="s">
        <v>169</v>
      </c>
      <c r="D15" s="241" t="s">
        <v>277</v>
      </c>
      <c r="E15" s="242" t="s">
        <v>283</v>
      </c>
      <c r="F15" s="243">
        <f>SUM(G15,L15,M15)</f>
        <v>3723001</v>
      </c>
      <c r="G15" s="243">
        <f>SUM(H15:K15)</f>
        <v>10000</v>
      </c>
      <c r="H15" s="123">
        <v>10000</v>
      </c>
      <c r="I15" s="244"/>
      <c r="J15" s="123"/>
      <c r="K15" s="123"/>
      <c r="L15" s="243">
        <v>1713001</v>
      </c>
      <c r="M15" s="243">
        <v>2000000</v>
      </c>
      <c r="N15" s="245" t="s">
        <v>279</v>
      </c>
    </row>
    <row r="16" spans="1:14" ht="24.75">
      <c r="A16" s="229">
        <v>6</v>
      </c>
      <c r="B16" s="241" t="s">
        <v>115</v>
      </c>
      <c r="C16" s="241" t="s">
        <v>284</v>
      </c>
      <c r="D16" s="241" t="s">
        <v>277</v>
      </c>
      <c r="E16" s="247" t="s">
        <v>285</v>
      </c>
      <c r="F16" s="243">
        <f>SUM(G16,L16,M16)</f>
        <v>270000</v>
      </c>
      <c r="G16" s="243">
        <f>SUM(H16:K16)</f>
        <v>20000</v>
      </c>
      <c r="H16" s="123">
        <v>20000</v>
      </c>
      <c r="I16" s="123"/>
      <c r="J16" s="123"/>
      <c r="K16" s="123"/>
      <c r="L16" s="243">
        <v>250000</v>
      </c>
      <c r="M16" s="243"/>
      <c r="N16" s="245" t="s">
        <v>279</v>
      </c>
    </row>
    <row r="17" spans="1:14" ht="24.75">
      <c r="A17" s="229">
        <v>7</v>
      </c>
      <c r="B17" s="241" t="s">
        <v>115</v>
      </c>
      <c r="C17" s="241" t="s">
        <v>284</v>
      </c>
      <c r="D17" s="241" t="s">
        <v>277</v>
      </c>
      <c r="E17" s="242" t="s">
        <v>286</v>
      </c>
      <c r="F17" s="243">
        <f>SUM(G17,L17,M17)</f>
        <v>310000</v>
      </c>
      <c r="G17" s="243">
        <f>SUM(H17:K17)</f>
        <v>10000</v>
      </c>
      <c r="H17" s="123">
        <v>10000</v>
      </c>
      <c r="I17" s="123"/>
      <c r="J17" s="123"/>
      <c r="K17" s="123"/>
      <c r="L17" s="123">
        <v>300000</v>
      </c>
      <c r="M17" s="123"/>
      <c r="N17" s="246" t="s">
        <v>279</v>
      </c>
    </row>
    <row r="18" spans="1:14" ht="26.25" customHeight="1">
      <c r="A18" s="229" t="s">
        <v>287</v>
      </c>
      <c r="B18" s="229"/>
      <c r="C18" s="229"/>
      <c r="D18" s="229"/>
      <c r="E18" s="229"/>
      <c r="F18" s="248">
        <f>SUM(F12:F17)</f>
        <v>7488001</v>
      </c>
      <c r="G18" s="248">
        <f>SUM(G12:G17)</f>
        <v>75000</v>
      </c>
      <c r="H18" s="248">
        <f>SUM(H12:H17)</f>
        <v>75000</v>
      </c>
      <c r="I18" s="248">
        <f>SUM(I12:I17)</f>
        <v>0</v>
      </c>
      <c r="J18" s="248">
        <f>SUM(J12:J17)</f>
        <v>0</v>
      </c>
      <c r="K18" s="248">
        <f>SUM(K12:K17)</f>
        <v>0</v>
      </c>
      <c r="L18" s="248">
        <f>SUM(L12:L17)</f>
        <v>3913001</v>
      </c>
      <c r="M18" s="248">
        <f>SUM(M12:M17)</f>
        <v>3500000</v>
      </c>
      <c r="N18" s="249"/>
    </row>
    <row r="19" ht="15" customHeight="1"/>
    <row r="20" spans="2:15" ht="15">
      <c r="B20" s="214"/>
      <c r="C20" s="214"/>
      <c r="D20" s="214"/>
      <c r="E20" s="214"/>
      <c r="F20" s="214"/>
      <c r="G20" s="214"/>
      <c r="H20" s="214"/>
      <c r="I20" s="250"/>
      <c r="J20" s="251"/>
      <c r="K20" s="251"/>
      <c r="L20" s="251"/>
      <c r="M20" s="251"/>
      <c r="N20" s="251"/>
      <c r="O20" s="214"/>
    </row>
    <row r="21" spans="3:15" ht="15">
      <c r="C21" s="252" t="s">
        <v>288</v>
      </c>
      <c r="D21" s="252"/>
      <c r="E21" s="253"/>
      <c r="H21" s="254"/>
      <c r="I21" s="254"/>
      <c r="J21" s="214"/>
      <c r="K21" s="255"/>
      <c r="L21" s="255"/>
      <c r="M21" s="255"/>
      <c r="O21" s="252"/>
    </row>
    <row r="22" spans="8:13" ht="12.75">
      <c r="H22" s="254"/>
      <c r="I22" s="254"/>
      <c r="J22" s="214"/>
      <c r="K22" s="255"/>
      <c r="L22" s="255"/>
      <c r="M22" s="255"/>
    </row>
    <row r="23" spans="8:13" ht="13.5">
      <c r="H23" s="254"/>
      <c r="I23" s="254"/>
      <c r="J23" s="256"/>
      <c r="K23" s="256"/>
      <c r="L23" s="256"/>
      <c r="M23" s="256"/>
    </row>
    <row r="24" ht="12.75">
      <c r="H24" s="254"/>
    </row>
    <row r="25" ht="12.75">
      <c r="H25" s="254"/>
    </row>
    <row r="26" ht="12.75">
      <c r="H26" s="254"/>
    </row>
  </sheetData>
  <mergeCells count="5">
    <mergeCell ref="G7:M7"/>
    <mergeCell ref="H8:K8"/>
    <mergeCell ref="L8:L10"/>
    <mergeCell ref="M8:M10"/>
    <mergeCell ref="A18:E18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2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SheetLayoutView="55" workbookViewId="0" topLeftCell="A1">
      <selection activeCell="J4" sqref="J4"/>
    </sheetView>
  </sheetViews>
  <sheetFormatPr defaultColWidth="9.00390625" defaultRowHeight="12.75"/>
  <cols>
    <col min="1" max="2" width="6.00390625" style="2" customWidth="1"/>
    <col min="3" max="3" width="9.00390625" style="2" customWidth="1"/>
    <col min="4" max="4" width="5.50390625" style="2" customWidth="1"/>
    <col min="5" max="5" width="38.875" style="2" customWidth="1"/>
    <col min="6" max="6" width="16.125" style="2" customWidth="1"/>
    <col min="7" max="7" width="14.00390625" style="2" customWidth="1"/>
    <col min="8" max="8" width="12.25390625" style="2" customWidth="1"/>
    <col min="9" max="9" width="9.75390625" style="2" customWidth="1"/>
    <col min="10" max="10" width="11.625" style="2" customWidth="1"/>
    <col min="11" max="11" width="13.00390625" style="2" customWidth="1"/>
    <col min="12" max="12" width="17.125" style="2" customWidth="1"/>
    <col min="13" max="13" width="18.375" style="2" customWidth="1"/>
    <col min="14" max="14" width="12.00390625" style="2" customWidth="1"/>
    <col min="15" max="254" width="9.00390625" style="2" customWidth="1"/>
  </cols>
  <sheetData>
    <row r="1" spans="2:14" ht="12.75">
      <c r="B1" s="257"/>
      <c r="C1" s="257"/>
      <c r="D1" s="257"/>
      <c r="E1" s="257"/>
      <c r="F1" s="257"/>
      <c r="G1" s="257"/>
      <c r="H1" s="257"/>
      <c r="I1" s="257"/>
      <c r="J1" s="258" t="s">
        <v>289</v>
      </c>
      <c r="K1" s="258"/>
      <c r="L1" s="259"/>
      <c r="M1" s="260"/>
      <c r="N1" s="260"/>
    </row>
    <row r="2" spans="2:14" ht="12.75">
      <c r="B2" s="257"/>
      <c r="C2" s="257"/>
      <c r="D2" s="257"/>
      <c r="E2" s="257"/>
      <c r="F2" s="257"/>
      <c r="G2" s="257"/>
      <c r="H2" s="257"/>
      <c r="I2" s="257"/>
      <c r="J2" s="258" t="s">
        <v>1</v>
      </c>
      <c r="K2" s="258"/>
      <c r="L2" s="259"/>
      <c r="M2" s="260"/>
      <c r="N2" s="260"/>
    </row>
    <row r="3" spans="2:14" ht="12.75">
      <c r="B3" s="257"/>
      <c r="C3" s="257"/>
      <c r="D3" s="257"/>
      <c r="E3" s="257"/>
      <c r="F3" s="257"/>
      <c r="G3" s="257"/>
      <c r="H3" s="257"/>
      <c r="I3" s="257"/>
      <c r="J3" s="258" t="s">
        <v>250</v>
      </c>
      <c r="K3" s="258"/>
      <c r="L3" s="259"/>
      <c r="M3" s="260"/>
      <c r="N3" s="260"/>
    </row>
    <row r="4" spans="2:12" ht="12.75"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2:14" ht="21" customHeight="1">
      <c r="B5" s="261" t="s">
        <v>290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3"/>
      <c r="N5" s="263"/>
    </row>
    <row r="6" spans="2:12" ht="12.75"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 t="s">
        <v>252</v>
      </c>
    </row>
    <row r="7" spans="1:12" ht="12.75">
      <c r="A7" s="264"/>
      <c r="B7" s="265"/>
      <c r="C7" s="265"/>
      <c r="D7" s="265"/>
      <c r="E7" s="264"/>
      <c r="F7" s="265"/>
      <c r="G7" s="137" t="s">
        <v>253</v>
      </c>
      <c r="H7" s="137"/>
      <c r="I7" s="137"/>
      <c r="J7" s="137"/>
      <c r="K7" s="137"/>
      <c r="L7" s="266" t="s">
        <v>254</v>
      </c>
    </row>
    <row r="8" spans="1:12" ht="12.75">
      <c r="A8" s="267"/>
      <c r="B8" s="268"/>
      <c r="C8" s="268"/>
      <c r="D8" s="269"/>
      <c r="E8" s="165" t="s">
        <v>255</v>
      </c>
      <c r="F8" s="268" t="s">
        <v>256</v>
      </c>
      <c r="G8" s="270" t="s">
        <v>257</v>
      </c>
      <c r="H8" s="6" t="s">
        <v>258</v>
      </c>
      <c r="I8" s="6"/>
      <c r="J8" s="6"/>
      <c r="K8" s="6"/>
      <c r="L8" s="271" t="s">
        <v>259</v>
      </c>
    </row>
    <row r="9" spans="1:12" ht="24.75">
      <c r="A9" s="165" t="s">
        <v>260</v>
      </c>
      <c r="B9" s="165" t="s">
        <v>10</v>
      </c>
      <c r="C9" s="165" t="s">
        <v>11</v>
      </c>
      <c r="D9" s="272" t="s">
        <v>12</v>
      </c>
      <c r="E9" s="165" t="s">
        <v>261</v>
      </c>
      <c r="F9" s="165" t="s">
        <v>262</v>
      </c>
      <c r="G9" s="271" t="s">
        <v>263</v>
      </c>
      <c r="H9" s="77" t="s">
        <v>264</v>
      </c>
      <c r="I9" s="270" t="s">
        <v>265</v>
      </c>
      <c r="J9" s="273" t="s">
        <v>266</v>
      </c>
      <c r="K9" s="77" t="s">
        <v>267</v>
      </c>
      <c r="L9" s="271" t="s">
        <v>268</v>
      </c>
    </row>
    <row r="10" spans="1:12" ht="24.75">
      <c r="A10" s="274"/>
      <c r="B10" s="275"/>
      <c r="C10" s="275"/>
      <c r="D10" s="275"/>
      <c r="E10" s="166" t="s">
        <v>269</v>
      </c>
      <c r="F10" s="166" t="s">
        <v>270</v>
      </c>
      <c r="G10" s="166" t="s">
        <v>271</v>
      </c>
      <c r="H10" s="276" t="s">
        <v>272</v>
      </c>
      <c r="I10" s="166" t="s">
        <v>273</v>
      </c>
      <c r="J10" s="277" t="s">
        <v>274</v>
      </c>
      <c r="K10" s="276" t="s">
        <v>275</v>
      </c>
      <c r="L10" s="276" t="s">
        <v>276</v>
      </c>
    </row>
    <row r="11" spans="1:12" ht="12.75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  <c r="J11" s="79">
        <v>10</v>
      </c>
      <c r="K11" s="79">
        <v>11</v>
      </c>
      <c r="L11" s="79">
        <v>12</v>
      </c>
    </row>
    <row r="12" spans="1:12" ht="24.75">
      <c r="A12" s="6">
        <v>1</v>
      </c>
      <c r="B12" s="170" t="s">
        <v>155</v>
      </c>
      <c r="C12" s="170" t="s">
        <v>157</v>
      </c>
      <c r="D12" s="170" t="s">
        <v>277</v>
      </c>
      <c r="E12" s="278" t="s">
        <v>291</v>
      </c>
      <c r="F12" s="279">
        <f>SUM(G12,L12,M12)</f>
        <v>10000</v>
      </c>
      <c r="G12" s="112">
        <f>SUM(H12:J12)</f>
        <v>10000</v>
      </c>
      <c r="H12" s="112">
        <v>10000</v>
      </c>
      <c r="I12" s="112"/>
      <c r="J12" s="280"/>
      <c r="K12" s="280"/>
      <c r="L12" s="7" t="s">
        <v>279</v>
      </c>
    </row>
    <row r="13" spans="1:12" ht="24.75">
      <c r="A13" s="6">
        <v>2</v>
      </c>
      <c r="B13" s="170" t="s">
        <v>19</v>
      </c>
      <c r="C13" s="170" t="s">
        <v>21</v>
      </c>
      <c r="D13" s="170" t="s">
        <v>277</v>
      </c>
      <c r="E13" s="281" t="s">
        <v>292</v>
      </c>
      <c r="F13" s="279">
        <f>SUM(G13,L13,M13)</f>
        <v>5000</v>
      </c>
      <c r="G13" s="279">
        <f>SUM(H13:K13)</f>
        <v>5000</v>
      </c>
      <c r="H13" s="112">
        <v>5000</v>
      </c>
      <c r="I13" s="112"/>
      <c r="J13" s="112"/>
      <c r="K13" s="112"/>
      <c r="L13" s="7" t="s">
        <v>279</v>
      </c>
    </row>
    <row r="14" spans="1:12" ht="36.75">
      <c r="A14" s="6">
        <v>3</v>
      </c>
      <c r="B14" s="170" t="s">
        <v>28</v>
      </c>
      <c r="C14" s="170" t="s">
        <v>293</v>
      </c>
      <c r="D14" s="170" t="s">
        <v>277</v>
      </c>
      <c r="E14" s="278" t="s">
        <v>294</v>
      </c>
      <c r="F14" s="279">
        <f>SUM(G14,L14,M14)</f>
        <v>10000</v>
      </c>
      <c r="G14" s="279">
        <f>SUM(H14:K14)</f>
        <v>10000</v>
      </c>
      <c r="H14" s="112">
        <v>10000</v>
      </c>
      <c r="I14" s="112"/>
      <c r="J14" s="112"/>
      <c r="K14" s="112"/>
      <c r="L14" s="7" t="s">
        <v>279</v>
      </c>
    </row>
    <row r="15" spans="1:12" ht="12.75">
      <c r="A15" s="6">
        <v>4</v>
      </c>
      <c r="B15" s="170" t="s">
        <v>295</v>
      </c>
      <c r="C15" s="170" t="s">
        <v>296</v>
      </c>
      <c r="D15" s="170" t="s">
        <v>277</v>
      </c>
      <c r="E15" s="278" t="s">
        <v>297</v>
      </c>
      <c r="F15" s="279">
        <f>SUM(G15,L15,M15)</f>
        <v>60000</v>
      </c>
      <c r="G15" s="279">
        <f>SUM(H15:K15)</f>
        <v>60000</v>
      </c>
      <c r="H15" s="112"/>
      <c r="I15" s="112">
        <v>60000</v>
      </c>
      <c r="J15" s="112"/>
      <c r="K15" s="112"/>
      <c r="L15" s="7"/>
    </row>
    <row r="16" spans="1:12" ht="24.75">
      <c r="A16" s="6">
        <v>5</v>
      </c>
      <c r="B16" s="282" t="s">
        <v>115</v>
      </c>
      <c r="C16" s="170" t="s">
        <v>284</v>
      </c>
      <c r="D16" s="170" t="s">
        <v>277</v>
      </c>
      <c r="E16" s="278" t="s">
        <v>298</v>
      </c>
      <c r="F16" s="279">
        <f>SUM(G16,L16,M16)</f>
        <v>80000</v>
      </c>
      <c r="G16" s="279">
        <f>SUM(H16:K16)</f>
        <v>80000</v>
      </c>
      <c r="H16" s="279">
        <v>80000</v>
      </c>
      <c r="I16" s="283"/>
      <c r="J16" s="284"/>
      <c r="K16" s="285"/>
      <c r="L16" s="7" t="s">
        <v>279</v>
      </c>
    </row>
    <row r="17" spans="1:12" ht="24.75">
      <c r="A17" s="6">
        <v>6</v>
      </c>
      <c r="B17" s="170" t="s">
        <v>115</v>
      </c>
      <c r="C17" s="170" t="s">
        <v>284</v>
      </c>
      <c r="D17" s="170" t="s">
        <v>277</v>
      </c>
      <c r="E17" s="278" t="s">
        <v>299</v>
      </c>
      <c r="F17" s="279">
        <f>SUM(G17,L17,M17)</f>
        <v>10000</v>
      </c>
      <c r="G17" s="279">
        <f>SUM(H17:K17)</f>
        <v>10000</v>
      </c>
      <c r="H17" s="112">
        <v>10000</v>
      </c>
      <c r="I17" s="112"/>
      <c r="J17" s="112"/>
      <c r="K17" s="112"/>
      <c r="L17" s="7" t="s">
        <v>279</v>
      </c>
    </row>
    <row r="18" spans="1:12" ht="24.75">
      <c r="A18" s="6">
        <v>7</v>
      </c>
      <c r="B18" s="170" t="s">
        <v>115</v>
      </c>
      <c r="C18" s="170" t="s">
        <v>284</v>
      </c>
      <c r="D18" s="170" t="s">
        <v>277</v>
      </c>
      <c r="E18" s="278" t="s">
        <v>300</v>
      </c>
      <c r="F18" s="279">
        <f>SUM(G18,L18,M18)</f>
        <v>10000</v>
      </c>
      <c r="G18" s="279">
        <f>SUM(H18:K18)</f>
        <v>10000</v>
      </c>
      <c r="H18" s="112">
        <v>10000</v>
      </c>
      <c r="I18" s="112"/>
      <c r="J18" s="112"/>
      <c r="K18" s="112"/>
      <c r="L18" s="7" t="s">
        <v>279</v>
      </c>
    </row>
    <row r="19" spans="1:12" ht="26.25" customHeight="1">
      <c r="A19" s="6" t="s">
        <v>287</v>
      </c>
      <c r="B19" s="6"/>
      <c r="C19" s="6"/>
      <c r="D19" s="6"/>
      <c r="E19" s="6"/>
      <c r="F19" s="286">
        <f>SUM(F12:F18)</f>
        <v>185000</v>
      </c>
      <c r="G19" s="286">
        <f>SUM(G12:G18)</f>
        <v>185000</v>
      </c>
      <c r="H19" s="286">
        <f>SUM(H12:H18)</f>
        <v>125000</v>
      </c>
      <c r="I19" s="286">
        <f>SUM(I12:I18)</f>
        <v>60000</v>
      </c>
      <c r="J19" s="286">
        <f>SUM(J12:J18)</f>
        <v>0</v>
      </c>
      <c r="K19" s="286">
        <f>SUM(K12:K18)</f>
        <v>0</v>
      </c>
      <c r="L19" s="287"/>
    </row>
    <row r="20" ht="15" customHeight="1"/>
    <row r="21" spans="2:13" ht="15">
      <c r="B21" s="257"/>
      <c r="C21" s="257"/>
      <c r="D21" s="257"/>
      <c r="E21" s="257"/>
      <c r="F21" s="257"/>
      <c r="G21" s="257"/>
      <c r="H21" s="257"/>
      <c r="I21" s="288"/>
      <c r="J21" s="289"/>
      <c r="K21" s="289"/>
      <c r="L21" s="289"/>
      <c r="M21" s="257"/>
    </row>
    <row r="22" spans="3:13" ht="15">
      <c r="C22" s="290" t="s">
        <v>288</v>
      </c>
      <c r="D22" s="290"/>
      <c r="E22" s="291"/>
      <c r="H22" s="88"/>
      <c r="I22" s="88"/>
      <c r="J22" s="257"/>
      <c r="K22" s="94"/>
      <c r="M22" s="290"/>
    </row>
    <row r="23" spans="8:11" ht="12.75">
      <c r="H23" s="88"/>
      <c r="I23" s="88"/>
      <c r="J23" s="257"/>
      <c r="K23" s="94"/>
    </row>
    <row r="24" spans="8:11" ht="13.5">
      <c r="H24" s="88"/>
      <c r="I24" s="88"/>
      <c r="J24" s="292"/>
      <c r="K24" s="292"/>
    </row>
    <row r="25" ht="12.75">
      <c r="H25" s="88"/>
    </row>
    <row r="26" ht="12.75">
      <c r="H26" s="88"/>
    </row>
    <row r="27" ht="12.75">
      <c r="H27" s="88"/>
    </row>
  </sheetData>
  <mergeCells count="3">
    <mergeCell ref="G7:K7"/>
    <mergeCell ref="H8:K8"/>
    <mergeCell ref="A19:E19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="85" zoomScaleNormal="85" zoomScaleSheetLayoutView="55" workbookViewId="0" topLeftCell="A1">
      <selection activeCell="D36" sqref="D36"/>
    </sheetView>
  </sheetViews>
  <sheetFormatPr defaultColWidth="9.00390625" defaultRowHeight="12.75"/>
  <cols>
    <col min="1" max="1" width="5.375" style="2" customWidth="1"/>
    <col min="2" max="2" width="43.375" style="2" customWidth="1"/>
    <col min="3" max="3" width="12.00390625" style="2" customWidth="1"/>
    <col min="4" max="4" width="12.875" style="2" customWidth="1"/>
    <col min="5" max="254" width="9.00390625" style="2" customWidth="1"/>
  </cols>
  <sheetData>
    <row r="1" ht="12.75">
      <c r="C1" s="258" t="s">
        <v>301</v>
      </c>
    </row>
    <row r="2" ht="12.75">
      <c r="C2" s="258" t="s">
        <v>1</v>
      </c>
    </row>
    <row r="3" ht="12.75">
      <c r="C3" s="258" t="s">
        <v>250</v>
      </c>
    </row>
    <row r="4" ht="8.25" customHeight="1"/>
    <row r="5" spans="1:4" ht="17.25">
      <c r="A5" s="293" t="s">
        <v>302</v>
      </c>
      <c r="B5" s="95"/>
      <c r="C5" s="95"/>
      <c r="D5" s="95"/>
    </row>
    <row r="6" spans="1:4" ht="17.25">
      <c r="A6" s="95" t="s">
        <v>303</v>
      </c>
      <c r="B6" s="95"/>
      <c r="C6" s="95"/>
      <c r="D6" s="95"/>
    </row>
    <row r="8" spans="1:4" ht="24.75">
      <c r="A8" s="294" t="s">
        <v>304</v>
      </c>
      <c r="B8" s="294" t="s">
        <v>305</v>
      </c>
      <c r="C8" s="295" t="s">
        <v>306</v>
      </c>
      <c r="D8" s="295" t="s">
        <v>6</v>
      </c>
    </row>
    <row r="9" spans="1:4" ht="15" customHeight="1">
      <c r="A9" s="79">
        <v>1</v>
      </c>
      <c r="B9" s="79">
        <v>2</v>
      </c>
      <c r="C9" s="79">
        <v>3</v>
      </c>
      <c r="D9" s="79">
        <v>5</v>
      </c>
    </row>
    <row r="10" spans="1:4" ht="12.75">
      <c r="A10" s="137" t="s">
        <v>307</v>
      </c>
      <c r="B10" s="47" t="s">
        <v>308</v>
      </c>
      <c r="C10" s="296"/>
      <c r="D10" s="89">
        <f>1!H84</f>
        <v>6479649</v>
      </c>
    </row>
    <row r="11" spans="1:4" ht="12.75">
      <c r="A11" s="137" t="s">
        <v>309</v>
      </c>
      <c r="B11" s="47" t="s">
        <v>310</v>
      </c>
      <c r="C11" s="296"/>
      <c r="D11" s="89">
        <f>2!H242</f>
        <v>6380201</v>
      </c>
    </row>
    <row r="12" spans="1:4" ht="12.75">
      <c r="A12" s="137"/>
      <c r="B12" s="47" t="s">
        <v>311</v>
      </c>
      <c r="C12" s="296"/>
      <c r="D12" s="297">
        <f>D10-D11</f>
        <v>99448</v>
      </c>
    </row>
    <row r="13" spans="1:4" ht="12.75">
      <c r="A13" s="137"/>
      <c r="B13" s="47" t="s">
        <v>312</v>
      </c>
      <c r="C13" s="296"/>
      <c r="D13" s="298"/>
    </row>
    <row r="14" spans="1:6" ht="12.75">
      <c r="A14" s="299" t="s">
        <v>313</v>
      </c>
      <c r="B14" s="300" t="s">
        <v>314</v>
      </c>
      <c r="C14" s="301"/>
      <c r="D14" s="302">
        <f>D15-D25</f>
        <v>-99448</v>
      </c>
      <c r="E14" s="88"/>
      <c r="F14" s="303"/>
    </row>
    <row r="15" spans="1:4" ht="12.75">
      <c r="A15" s="299" t="s">
        <v>315</v>
      </c>
      <c r="B15" s="299"/>
      <c r="C15" s="301"/>
      <c r="D15" s="302">
        <f>SUM(D16:D24)</f>
        <v>60000</v>
      </c>
    </row>
    <row r="16" spans="1:4" ht="12.75">
      <c r="A16" s="137" t="s">
        <v>307</v>
      </c>
      <c r="B16" s="47" t="s">
        <v>316</v>
      </c>
      <c r="C16" s="304" t="s">
        <v>317</v>
      </c>
      <c r="D16" s="89"/>
    </row>
    <row r="17" spans="1:4" ht="12.75">
      <c r="A17" s="137" t="s">
        <v>309</v>
      </c>
      <c r="B17" s="47" t="s">
        <v>318</v>
      </c>
      <c r="C17" s="304" t="s">
        <v>317</v>
      </c>
      <c r="D17" s="89">
        <v>60000</v>
      </c>
    </row>
    <row r="18" spans="1:9" ht="24.75">
      <c r="A18" s="170" t="s">
        <v>319</v>
      </c>
      <c r="B18" s="47" t="s">
        <v>320</v>
      </c>
      <c r="C18" s="7" t="s">
        <v>321</v>
      </c>
      <c r="D18" s="116"/>
      <c r="F18"/>
      <c r="H18" s="88"/>
      <c r="I18" s="88"/>
    </row>
    <row r="19" spans="1:8" ht="12.75">
      <c r="A19" s="305" t="s">
        <v>322</v>
      </c>
      <c r="B19" s="47" t="s">
        <v>323</v>
      </c>
      <c r="C19" s="304" t="s">
        <v>324</v>
      </c>
      <c r="D19" s="89"/>
      <c r="F19" s="88"/>
      <c r="H19" s="88"/>
    </row>
    <row r="20" spans="1:4" ht="12.75">
      <c r="A20" s="305" t="s">
        <v>325</v>
      </c>
      <c r="B20" s="47" t="s">
        <v>326</v>
      </c>
      <c r="C20" s="304" t="s">
        <v>327</v>
      </c>
      <c r="D20" s="89"/>
    </row>
    <row r="21" spans="1:4" ht="12.75">
      <c r="A21" s="305" t="s">
        <v>328</v>
      </c>
      <c r="B21" s="47" t="s">
        <v>329</v>
      </c>
      <c r="C21" s="304" t="s">
        <v>330</v>
      </c>
      <c r="D21" s="89"/>
    </row>
    <row r="22" spans="1:4" ht="12.75">
      <c r="A22" s="305" t="s">
        <v>331</v>
      </c>
      <c r="B22" s="47" t="s">
        <v>332</v>
      </c>
      <c r="C22" s="304" t="s">
        <v>333</v>
      </c>
      <c r="D22" s="89"/>
    </row>
    <row r="23" spans="1:4" ht="12.75">
      <c r="A23" s="305" t="s">
        <v>334</v>
      </c>
      <c r="B23" s="47" t="s">
        <v>335</v>
      </c>
      <c r="C23" s="304" t="s">
        <v>336</v>
      </c>
      <c r="D23" s="89"/>
    </row>
    <row r="24" spans="1:4" ht="12.75">
      <c r="A24" s="305" t="s">
        <v>337</v>
      </c>
      <c r="B24" s="47" t="s">
        <v>338</v>
      </c>
      <c r="C24" s="304" t="s">
        <v>339</v>
      </c>
      <c r="D24" s="89"/>
    </row>
    <row r="25" spans="1:4" ht="12.75">
      <c r="A25" s="137" t="s">
        <v>340</v>
      </c>
      <c r="B25" s="137"/>
      <c r="C25" s="304"/>
      <c r="D25" s="89">
        <f>SUM(D26:D33)</f>
        <v>159448</v>
      </c>
    </row>
    <row r="26" spans="1:4" ht="12.75">
      <c r="A26" s="137" t="s">
        <v>307</v>
      </c>
      <c r="B26" s="47" t="s">
        <v>341</v>
      </c>
      <c r="C26" s="304" t="s">
        <v>342</v>
      </c>
      <c r="D26" s="89"/>
    </row>
    <row r="27" spans="1:4" ht="12.75">
      <c r="A27" s="137" t="s">
        <v>309</v>
      </c>
      <c r="B27" s="47" t="s">
        <v>343</v>
      </c>
      <c r="C27" s="304" t="s">
        <v>342</v>
      </c>
      <c r="D27" s="116">
        <v>159448</v>
      </c>
    </row>
    <row r="28" spans="1:4" ht="36.75">
      <c r="A28" s="6" t="s">
        <v>319</v>
      </c>
      <c r="B28" s="47" t="s">
        <v>344</v>
      </c>
      <c r="C28" s="7" t="s">
        <v>342</v>
      </c>
      <c r="D28" s="116"/>
    </row>
    <row r="29" spans="1:4" ht="12.75">
      <c r="A29" s="137" t="s">
        <v>322</v>
      </c>
      <c r="B29" s="47" t="s">
        <v>345</v>
      </c>
      <c r="C29" s="7" t="s">
        <v>346</v>
      </c>
      <c r="D29" s="116"/>
    </row>
    <row r="30" spans="1:4" ht="12.75">
      <c r="A30" s="137" t="s">
        <v>325</v>
      </c>
      <c r="B30" s="47" t="s">
        <v>347</v>
      </c>
      <c r="C30" s="304" t="s">
        <v>348</v>
      </c>
      <c r="D30" s="89"/>
    </row>
    <row r="31" spans="1:4" ht="12.75">
      <c r="A31" s="137" t="s">
        <v>328</v>
      </c>
      <c r="B31" s="47" t="s">
        <v>349</v>
      </c>
      <c r="C31" s="304" t="s">
        <v>350</v>
      </c>
      <c r="D31" s="89"/>
    </row>
    <row r="32" spans="1:4" ht="12.75">
      <c r="A32" s="137" t="s">
        <v>331</v>
      </c>
      <c r="B32" s="47" t="s">
        <v>351</v>
      </c>
      <c r="C32" s="304" t="s">
        <v>352</v>
      </c>
      <c r="D32" s="89"/>
    </row>
    <row r="33" spans="1:4" ht="12.75">
      <c r="A33" s="137" t="s">
        <v>334</v>
      </c>
      <c r="B33" s="47" t="s">
        <v>353</v>
      </c>
      <c r="C33" s="304" t="s">
        <v>354</v>
      </c>
      <c r="D33" s="89"/>
    </row>
    <row r="35" spans="3:5" ht="15">
      <c r="C35" s="289"/>
      <c r="D35" s="289"/>
      <c r="E35" s="289"/>
    </row>
    <row r="36" spans="2:5" ht="15">
      <c r="B36" s="306"/>
      <c r="C36" s="257"/>
      <c r="D36" s="88">
        <f>D12+D14</f>
        <v>0</v>
      </c>
      <c r="E36" s="94"/>
    </row>
    <row r="37" spans="3:5" ht="12.75">
      <c r="C37" s="257"/>
      <c r="D37" s="94"/>
      <c r="E37" s="94"/>
    </row>
    <row r="38" spans="3:5" ht="13.5">
      <c r="C38" s="292"/>
      <c r="D38" s="292"/>
      <c r="E38" s="292"/>
    </row>
    <row r="42" ht="12.75">
      <c r="D42"/>
    </row>
  </sheetData>
  <mergeCells count="3">
    <mergeCell ref="A6:D6"/>
    <mergeCell ref="A15:B15"/>
    <mergeCell ref="A25:B25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zoomScaleSheetLayoutView="55" workbookViewId="0" topLeftCell="A22">
      <selection activeCell="E49" sqref="E49"/>
    </sheetView>
  </sheetViews>
  <sheetFormatPr defaultColWidth="9.00390625" defaultRowHeight="12.75"/>
  <cols>
    <col min="1" max="1" width="7.75390625" style="307" customWidth="1"/>
    <col min="2" max="2" width="8.125" style="307" customWidth="1"/>
    <col min="3" max="3" width="5.75390625" style="307" customWidth="1"/>
    <col min="4" max="6" width="13.625" style="307" customWidth="1"/>
    <col min="7" max="7" width="13.75390625" style="307" customWidth="1"/>
    <col min="8" max="8" width="12.625" style="307" customWidth="1"/>
    <col min="9" max="9" width="14.00390625" style="307" customWidth="1"/>
    <col min="10" max="10" width="10.375" style="307" customWidth="1"/>
    <col min="11" max="16384" width="9.00390625" style="307" customWidth="1"/>
  </cols>
  <sheetData>
    <row r="1" spans="1:10" ht="12.75">
      <c r="A1" s="213"/>
      <c r="B1" s="213"/>
      <c r="C1" s="213"/>
      <c r="D1" s="213"/>
      <c r="E1" s="215"/>
      <c r="F1" s="215"/>
      <c r="G1" s="215"/>
      <c r="H1" s="215"/>
      <c r="I1" s="215" t="s">
        <v>355</v>
      </c>
      <c r="J1" s="215"/>
    </row>
    <row r="2" spans="1:10" ht="12.75">
      <c r="A2" s="213"/>
      <c r="B2" s="213"/>
      <c r="C2" s="213"/>
      <c r="D2" s="213"/>
      <c r="E2" s="215"/>
      <c r="F2" s="215"/>
      <c r="G2" s="215"/>
      <c r="H2" s="215"/>
      <c r="I2" s="215" t="s">
        <v>1</v>
      </c>
      <c r="J2" s="215"/>
    </row>
    <row r="3" spans="1:10" ht="12.75">
      <c r="A3" s="213"/>
      <c r="B3" s="213"/>
      <c r="C3" s="213"/>
      <c r="D3" s="213"/>
      <c r="E3" s="215"/>
      <c r="F3" s="215"/>
      <c r="G3" s="215"/>
      <c r="H3" s="215"/>
      <c r="I3" s="215" t="s">
        <v>250</v>
      </c>
      <c r="J3" s="215"/>
    </row>
    <row r="4" spans="1:10" ht="12.75">
      <c r="A4" s="213"/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7.25">
      <c r="A5" s="308" t="s">
        <v>356</v>
      </c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7.25">
      <c r="A6" s="308" t="s">
        <v>357</v>
      </c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5" customHeight="1">
      <c r="A7" s="213"/>
      <c r="B7" s="213"/>
      <c r="C7" s="213"/>
      <c r="D7" s="213"/>
      <c r="E7" s="213"/>
      <c r="F7" s="309"/>
      <c r="G7" s="309"/>
      <c r="H7" s="309"/>
      <c r="I7" s="309"/>
      <c r="J7" s="310" t="s">
        <v>150</v>
      </c>
    </row>
    <row r="8" spans="1:10" ht="11.2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</row>
    <row r="9" spans="1:10" ht="12.75">
      <c r="A9" s="229" t="s">
        <v>358</v>
      </c>
      <c r="B9" s="229" t="s">
        <v>359</v>
      </c>
      <c r="C9" s="229" t="s">
        <v>12</v>
      </c>
      <c r="D9" s="246" t="s">
        <v>360</v>
      </c>
      <c r="E9" s="246" t="s">
        <v>361</v>
      </c>
      <c r="F9" s="246" t="s">
        <v>362</v>
      </c>
      <c r="G9" s="246"/>
      <c r="H9" s="246"/>
      <c r="I9" s="246"/>
      <c r="J9" s="246"/>
    </row>
    <row r="10" spans="1:10" ht="12.75">
      <c r="A10" s="229"/>
      <c r="B10" s="229"/>
      <c r="C10" s="229"/>
      <c r="D10" s="246"/>
      <c r="E10" s="246"/>
      <c r="F10" s="246" t="s">
        <v>363</v>
      </c>
      <c r="G10" s="246" t="s">
        <v>152</v>
      </c>
      <c r="H10" s="246"/>
      <c r="I10" s="246"/>
      <c r="J10" s="246" t="s">
        <v>364</v>
      </c>
    </row>
    <row r="11" spans="1:10" ht="30.75" customHeight="1">
      <c r="A11" s="229"/>
      <c r="B11" s="229"/>
      <c r="C11" s="229"/>
      <c r="D11" s="246"/>
      <c r="E11" s="246"/>
      <c r="F11" s="246"/>
      <c r="G11" s="246" t="s">
        <v>153</v>
      </c>
      <c r="H11" s="246" t="s">
        <v>154</v>
      </c>
      <c r="I11" s="246" t="s">
        <v>365</v>
      </c>
      <c r="J11" s="246"/>
    </row>
    <row r="12" spans="1:10" ht="12.75">
      <c r="A12" s="311">
        <v>1</v>
      </c>
      <c r="B12" s="311">
        <v>2</v>
      </c>
      <c r="C12" s="311">
        <v>3</v>
      </c>
      <c r="D12" s="311">
        <v>4</v>
      </c>
      <c r="E12" s="311">
        <v>5</v>
      </c>
      <c r="F12" s="311">
        <v>6</v>
      </c>
      <c r="G12" s="311">
        <v>7</v>
      </c>
      <c r="H12" s="311">
        <v>8</v>
      </c>
      <c r="I12" s="311">
        <v>9</v>
      </c>
      <c r="J12" s="311">
        <v>10</v>
      </c>
    </row>
    <row r="13" spans="1:10" ht="15">
      <c r="A13" s="312">
        <v>750</v>
      </c>
      <c r="B13" s="313"/>
      <c r="C13" s="313"/>
      <c r="D13" s="87">
        <f>SUM(D14)</f>
        <v>29020</v>
      </c>
      <c r="E13" s="87">
        <f>SUM(E14)</f>
        <v>29020</v>
      </c>
      <c r="F13" s="87">
        <f>SUM(F14)</f>
        <v>29020</v>
      </c>
      <c r="G13" s="87">
        <f>SUM(G14)</f>
        <v>23900</v>
      </c>
      <c r="H13" s="87">
        <f>SUM(H14)</f>
        <v>4320</v>
      </c>
      <c r="I13" s="87">
        <f>SUM(I14)</f>
        <v>800</v>
      </c>
      <c r="J13" s="87">
        <f>SUM(J14)</f>
        <v>0</v>
      </c>
    </row>
    <row r="14" spans="1:10" ht="13.5">
      <c r="A14" s="314"/>
      <c r="B14" s="315">
        <v>75011</v>
      </c>
      <c r="C14" s="316"/>
      <c r="D14" s="317">
        <f>SUM(D15)</f>
        <v>29020</v>
      </c>
      <c r="E14" s="317">
        <f>SUM(E15:E20)</f>
        <v>29020</v>
      </c>
      <c r="F14" s="317">
        <f>SUM(F15:F20)</f>
        <v>29020</v>
      </c>
      <c r="G14" s="317">
        <f>SUM(G15:G20)</f>
        <v>23900</v>
      </c>
      <c r="H14" s="317">
        <f>SUM(H15:H20)</f>
        <v>4320</v>
      </c>
      <c r="I14" s="317">
        <f>SUM(I15:I20)</f>
        <v>800</v>
      </c>
      <c r="J14" s="317">
        <f>SUM(J15:J20)</f>
        <v>0</v>
      </c>
    </row>
    <row r="15" spans="1:10" ht="12.75">
      <c r="A15" s="318"/>
      <c r="B15" s="319"/>
      <c r="C15" s="320">
        <v>2010</v>
      </c>
      <c r="D15" s="83">
        <f>1!H20</f>
        <v>29020</v>
      </c>
      <c r="E15" s="317"/>
      <c r="F15" s="317"/>
      <c r="G15" s="317"/>
      <c r="H15" s="317"/>
      <c r="I15" s="317"/>
      <c r="J15" s="317"/>
    </row>
    <row r="16" spans="1:10" ht="12.75">
      <c r="A16" s="226"/>
      <c r="B16" s="321"/>
      <c r="C16" s="322">
        <v>4010</v>
      </c>
      <c r="D16" s="323"/>
      <c r="E16" s="164">
        <f>2!H41</f>
        <v>21900</v>
      </c>
      <c r="F16" s="164">
        <f>E16</f>
        <v>21900</v>
      </c>
      <c r="G16" s="164">
        <f>F16</f>
        <v>21900</v>
      </c>
      <c r="H16" s="164"/>
      <c r="I16" s="164"/>
      <c r="J16" s="83"/>
    </row>
    <row r="17" spans="1:10" ht="12.75">
      <c r="A17" s="226"/>
      <c r="B17" s="321"/>
      <c r="C17" s="322">
        <v>4040</v>
      </c>
      <c r="D17" s="323"/>
      <c r="E17" s="164">
        <f>2!H42</f>
        <v>2000</v>
      </c>
      <c r="F17" s="164">
        <f>E17</f>
        <v>2000</v>
      </c>
      <c r="G17" s="164">
        <f>F17</f>
        <v>2000</v>
      </c>
      <c r="H17" s="164"/>
      <c r="I17" s="164"/>
      <c r="J17" s="83"/>
    </row>
    <row r="18" spans="1:10" ht="12.75">
      <c r="A18" s="226"/>
      <c r="B18" s="321"/>
      <c r="C18" s="322">
        <v>4110</v>
      </c>
      <c r="D18" s="83"/>
      <c r="E18" s="164">
        <f>2!H43</f>
        <v>3800</v>
      </c>
      <c r="F18" s="164">
        <f>E18</f>
        <v>3800</v>
      </c>
      <c r="G18" s="164"/>
      <c r="H18" s="164">
        <f>F18</f>
        <v>3800</v>
      </c>
      <c r="I18" s="164"/>
      <c r="J18" s="83"/>
    </row>
    <row r="19" spans="1:10" ht="12.75">
      <c r="A19" s="226"/>
      <c r="B19" s="321"/>
      <c r="C19" s="322">
        <v>4120</v>
      </c>
      <c r="D19" s="83"/>
      <c r="E19" s="164">
        <f>2!H44</f>
        <v>520</v>
      </c>
      <c r="F19" s="164">
        <f>E19</f>
        <v>520</v>
      </c>
      <c r="G19" s="164"/>
      <c r="H19" s="164">
        <f>F19</f>
        <v>520</v>
      </c>
      <c r="I19" s="164"/>
      <c r="J19" s="83"/>
    </row>
    <row r="20" spans="1:10" ht="12.75">
      <c r="A20" s="226"/>
      <c r="B20" s="321"/>
      <c r="C20" s="322">
        <v>4440</v>
      </c>
      <c r="D20" s="83"/>
      <c r="E20" s="164">
        <f>2!H45</f>
        <v>800</v>
      </c>
      <c r="F20" s="164">
        <f>E20</f>
        <v>800</v>
      </c>
      <c r="G20" s="164"/>
      <c r="H20" s="164"/>
      <c r="I20" s="164">
        <f>F20</f>
        <v>800</v>
      </c>
      <c r="J20" s="83"/>
    </row>
    <row r="21" spans="1:10" ht="15">
      <c r="A21" s="324">
        <v>751</v>
      </c>
      <c r="B21" s="325"/>
      <c r="C21" s="325"/>
      <c r="D21" s="195">
        <f>D22</f>
        <v>800</v>
      </c>
      <c r="E21" s="195">
        <f>E22</f>
        <v>800</v>
      </c>
      <c r="F21" s="195">
        <f>F22</f>
        <v>800</v>
      </c>
      <c r="G21" s="195">
        <f>G22</f>
        <v>0</v>
      </c>
      <c r="H21" s="195">
        <f>H22</f>
        <v>0</v>
      </c>
      <c r="I21" s="195">
        <f>I22</f>
        <v>0</v>
      </c>
      <c r="J21" s="195">
        <f>J22</f>
        <v>0</v>
      </c>
    </row>
    <row r="22" spans="1:10" ht="13.5">
      <c r="A22" s="326"/>
      <c r="B22" s="327">
        <v>75101</v>
      </c>
      <c r="C22" s="328"/>
      <c r="D22" s="329">
        <f>SUM(D23)</f>
        <v>800</v>
      </c>
      <c r="E22" s="329">
        <f>SUM(E23:E24)</f>
        <v>800</v>
      </c>
      <c r="F22" s="329">
        <f>SUM(F23:F24)</f>
        <v>800</v>
      </c>
      <c r="G22" s="329">
        <f>SUM(G23:G24)</f>
        <v>0</v>
      </c>
      <c r="H22" s="329">
        <f>SUM(H23:H24)</f>
        <v>0</v>
      </c>
      <c r="I22" s="329">
        <f>SUM(I23:I24)</f>
        <v>0</v>
      </c>
      <c r="J22" s="329">
        <f>SUM(J23:J24)</f>
        <v>0</v>
      </c>
    </row>
    <row r="23" spans="1:10" ht="13.5">
      <c r="A23" s="330"/>
      <c r="B23" s="331"/>
      <c r="C23" s="320">
        <v>2010</v>
      </c>
      <c r="D23" s="332">
        <v>800</v>
      </c>
      <c r="E23" s="332"/>
      <c r="F23" s="332"/>
      <c r="G23" s="332"/>
      <c r="H23" s="332"/>
      <c r="I23" s="332"/>
      <c r="J23" s="333"/>
    </row>
    <row r="24" spans="1:10" ht="13.5">
      <c r="A24" s="330"/>
      <c r="B24" s="331"/>
      <c r="C24" s="322">
        <v>4120</v>
      </c>
      <c r="D24" s="332"/>
      <c r="E24" s="332">
        <v>800</v>
      </c>
      <c r="F24" s="332">
        <f>E24</f>
        <v>800</v>
      </c>
      <c r="G24" s="332"/>
      <c r="H24" s="332"/>
      <c r="I24" s="332"/>
      <c r="J24" s="333"/>
    </row>
    <row r="25" spans="1:10" ht="15">
      <c r="A25" s="334">
        <v>754</v>
      </c>
      <c r="B25" s="335"/>
      <c r="C25" s="335"/>
      <c r="D25" s="336">
        <f>SUM(D26)</f>
        <v>300</v>
      </c>
      <c r="E25" s="336">
        <f>SUM(E26)</f>
        <v>300</v>
      </c>
      <c r="F25" s="336">
        <f>SUM(F26)</f>
        <v>300</v>
      </c>
      <c r="G25" s="336">
        <f>SUM(G26)</f>
        <v>0</v>
      </c>
      <c r="H25" s="336">
        <f>SUM(H26)</f>
        <v>0</v>
      </c>
      <c r="I25" s="336">
        <f>SUM(I26)</f>
        <v>0</v>
      </c>
      <c r="J25" s="336">
        <f>SUM(J26)</f>
        <v>0</v>
      </c>
    </row>
    <row r="26" spans="1:10" ht="15">
      <c r="A26" s="337"/>
      <c r="B26" s="338">
        <v>75412</v>
      </c>
      <c r="C26" s="339"/>
      <c r="D26" s="340">
        <f>SUM(D27)</f>
        <v>300</v>
      </c>
      <c r="E26" s="340">
        <f>SUM(E28:E28)</f>
        <v>300</v>
      </c>
      <c r="F26" s="340">
        <f>SUM(F28:F28)</f>
        <v>300</v>
      </c>
      <c r="G26" s="340">
        <f>SUM(G28:G28)</f>
        <v>0</v>
      </c>
      <c r="H26" s="340">
        <f>SUM(H28:H28)</f>
        <v>0</v>
      </c>
      <c r="I26" s="340">
        <f>SUM(I28:I28)</f>
        <v>0</v>
      </c>
      <c r="J26" s="340">
        <f>SUM(J28:J28)</f>
        <v>0</v>
      </c>
    </row>
    <row r="27" spans="1:10" ht="15">
      <c r="A27" s="337"/>
      <c r="B27" s="341"/>
      <c r="C27" s="342" t="s">
        <v>32</v>
      </c>
      <c r="D27" s="83">
        <v>300</v>
      </c>
      <c r="E27" s="343"/>
      <c r="F27" s="343"/>
      <c r="G27" s="343"/>
      <c r="H27" s="343"/>
      <c r="I27" s="343"/>
      <c r="J27" s="83"/>
    </row>
    <row r="28" spans="1:10" ht="15">
      <c r="A28" s="344"/>
      <c r="B28" s="345"/>
      <c r="C28" s="322">
        <v>4300</v>
      </c>
      <c r="D28" s="83"/>
      <c r="E28" s="343">
        <v>300</v>
      </c>
      <c r="F28" s="343">
        <f>E28</f>
        <v>300</v>
      </c>
      <c r="G28" s="343"/>
      <c r="H28" s="343"/>
      <c r="I28" s="343"/>
      <c r="J28" s="83"/>
    </row>
    <row r="29" spans="1:10" ht="15">
      <c r="A29" s="312">
        <v>852</v>
      </c>
      <c r="B29" s="346"/>
      <c r="C29" s="346"/>
      <c r="D29" s="87">
        <f>SUM(D43,D46,D30)</f>
        <v>1321464</v>
      </c>
      <c r="E29" s="87">
        <f>SUM(E43,E46,E30)</f>
        <v>1321464</v>
      </c>
      <c r="F29" s="87">
        <f>SUM(F43,F46,F30)</f>
        <v>1321464</v>
      </c>
      <c r="G29" s="87">
        <f>SUM(G43,G46,G30)</f>
        <v>23600</v>
      </c>
      <c r="H29" s="87">
        <f>SUM(H43,H46,H30)</f>
        <v>4910</v>
      </c>
      <c r="I29" s="87">
        <f>SUM(I43,I46,I30)</f>
        <v>1286254</v>
      </c>
      <c r="J29" s="87">
        <f>SUM(J43,J46,J30)</f>
        <v>0</v>
      </c>
    </row>
    <row r="30" spans="1:10" ht="15">
      <c r="A30" s="347"/>
      <c r="B30" s="348">
        <v>85212</v>
      </c>
      <c r="C30" s="349"/>
      <c r="D30" s="329">
        <f>SUM(D31)</f>
        <v>1277920</v>
      </c>
      <c r="E30" s="329">
        <f>SUM(E32:E42)</f>
        <v>1277920</v>
      </c>
      <c r="F30" s="329">
        <f>SUM(F32:F42)</f>
        <v>1277920</v>
      </c>
      <c r="G30" s="329">
        <f>SUM(G32:G42)</f>
        <v>23600</v>
      </c>
      <c r="H30" s="329">
        <f>SUM(H32:H42)</f>
        <v>4910</v>
      </c>
      <c r="I30" s="329">
        <f>SUM(I32:I42)</f>
        <v>1242710</v>
      </c>
      <c r="J30" s="329">
        <f>SUM(J32:J42)</f>
        <v>0</v>
      </c>
    </row>
    <row r="31" spans="1:10" ht="15">
      <c r="A31" s="347"/>
      <c r="B31" s="350"/>
      <c r="C31" s="320">
        <v>2010</v>
      </c>
      <c r="D31" s="332">
        <f>1!H70</f>
        <v>1277920</v>
      </c>
      <c r="E31" s="333"/>
      <c r="F31" s="333"/>
      <c r="G31" s="333"/>
      <c r="H31" s="333"/>
      <c r="I31" s="333"/>
      <c r="J31" s="351"/>
    </row>
    <row r="32" spans="1:10" ht="15">
      <c r="A32" s="347"/>
      <c r="B32" s="350"/>
      <c r="C32" s="229">
        <v>3020</v>
      </c>
      <c r="D32" s="352"/>
      <c r="E32" s="122">
        <f>2!H169</f>
        <v>100</v>
      </c>
      <c r="F32" s="122">
        <f>E32</f>
        <v>100</v>
      </c>
      <c r="G32" s="122"/>
      <c r="H32" s="122"/>
      <c r="I32" s="122"/>
      <c r="J32" s="122"/>
    </row>
    <row r="33" spans="1:10" ht="15">
      <c r="A33" s="347"/>
      <c r="B33" s="350"/>
      <c r="C33" s="320">
        <v>3040</v>
      </c>
      <c r="D33" s="352"/>
      <c r="E33" s="122">
        <f>2!H170</f>
        <v>600</v>
      </c>
      <c r="F33" s="122">
        <f>E33</f>
        <v>600</v>
      </c>
      <c r="G33" s="122"/>
      <c r="H33" s="122"/>
      <c r="I33" s="122"/>
      <c r="J33" s="122"/>
    </row>
    <row r="34" spans="1:10" ht="15">
      <c r="A34" s="347"/>
      <c r="B34" s="350"/>
      <c r="C34" s="322">
        <v>3110</v>
      </c>
      <c r="D34" s="332"/>
      <c r="E34" s="122">
        <f>2!H171</f>
        <v>1231800</v>
      </c>
      <c r="F34" s="122">
        <f>E34</f>
        <v>1231800</v>
      </c>
      <c r="G34" s="122"/>
      <c r="H34" s="122"/>
      <c r="I34" s="122">
        <f>F34</f>
        <v>1231800</v>
      </c>
      <c r="J34" s="352"/>
    </row>
    <row r="35" spans="1:10" ht="15">
      <c r="A35" s="347"/>
      <c r="B35" s="350"/>
      <c r="C35" s="322">
        <v>4010</v>
      </c>
      <c r="D35" s="332"/>
      <c r="E35" s="122">
        <f>2!H172</f>
        <v>22800</v>
      </c>
      <c r="F35" s="122">
        <f>E35</f>
        <v>22800</v>
      </c>
      <c r="G35" s="122">
        <f>F35</f>
        <v>22800</v>
      </c>
      <c r="H35" s="122"/>
      <c r="I35" s="122"/>
      <c r="J35" s="122"/>
    </row>
    <row r="36" spans="1:10" ht="15">
      <c r="A36" s="347"/>
      <c r="B36" s="350"/>
      <c r="C36" s="322">
        <v>4040</v>
      </c>
      <c r="D36" s="332"/>
      <c r="E36" s="122">
        <f>2!H173</f>
        <v>800</v>
      </c>
      <c r="F36" s="122">
        <f>E36</f>
        <v>800</v>
      </c>
      <c r="G36" s="122">
        <f>F36</f>
        <v>800</v>
      </c>
      <c r="H36" s="122"/>
      <c r="I36" s="122"/>
      <c r="J36" s="122"/>
    </row>
    <row r="37" spans="1:10" ht="15">
      <c r="A37" s="347"/>
      <c r="B37" s="350"/>
      <c r="C37" s="322">
        <v>4110</v>
      </c>
      <c r="D37" s="332"/>
      <c r="E37" s="122">
        <f>2!H174</f>
        <v>14300</v>
      </c>
      <c r="F37" s="122">
        <f>E37</f>
        <v>14300</v>
      </c>
      <c r="G37" s="122"/>
      <c r="H37" s="122">
        <f>F37-I37</f>
        <v>4300</v>
      </c>
      <c r="I37" s="122">
        <v>10000</v>
      </c>
      <c r="J37" s="352"/>
    </row>
    <row r="38" spans="1:10" ht="15">
      <c r="A38" s="347"/>
      <c r="B38" s="350"/>
      <c r="C38" s="322">
        <v>4120</v>
      </c>
      <c r="D38" s="332"/>
      <c r="E38" s="122">
        <f>2!H175</f>
        <v>610</v>
      </c>
      <c r="F38" s="122">
        <f>E38</f>
        <v>610</v>
      </c>
      <c r="G38" s="122"/>
      <c r="H38" s="122">
        <f>F38</f>
        <v>610</v>
      </c>
      <c r="I38" s="122"/>
      <c r="J38" s="122"/>
    </row>
    <row r="39" spans="1:10" ht="15">
      <c r="A39" s="347"/>
      <c r="B39" s="350"/>
      <c r="C39" s="322">
        <v>4210</v>
      </c>
      <c r="D39" s="332"/>
      <c r="E39" s="122">
        <f>2!H176</f>
        <v>500</v>
      </c>
      <c r="F39" s="122">
        <f>E39</f>
        <v>500</v>
      </c>
      <c r="G39" s="122"/>
      <c r="H39" s="122"/>
      <c r="I39" s="122"/>
      <c r="J39" s="122"/>
    </row>
    <row r="40" spans="1:10" ht="15">
      <c r="A40" s="347"/>
      <c r="B40" s="350"/>
      <c r="C40" s="322">
        <v>4300</v>
      </c>
      <c r="D40" s="332"/>
      <c r="E40" s="122">
        <f>2!H177</f>
        <v>5000</v>
      </c>
      <c r="F40" s="122">
        <f>E40</f>
        <v>5000</v>
      </c>
      <c r="G40" s="122"/>
      <c r="H40" s="122"/>
      <c r="I40" s="122"/>
      <c r="J40" s="122"/>
    </row>
    <row r="41" spans="1:10" ht="15">
      <c r="A41" s="347"/>
      <c r="B41" s="350"/>
      <c r="C41" s="322">
        <v>4410</v>
      </c>
      <c r="D41" s="332"/>
      <c r="E41" s="122">
        <f>2!H178</f>
        <v>500</v>
      </c>
      <c r="F41" s="122">
        <f>E41</f>
        <v>500</v>
      </c>
      <c r="G41" s="122"/>
      <c r="H41" s="122"/>
      <c r="I41" s="122"/>
      <c r="J41" s="122"/>
    </row>
    <row r="42" spans="1:10" ht="15">
      <c r="A42" s="347"/>
      <c r="B42" s="226"/>
      <c r="C42" s="353">
        <v>4440</v>
      </c>
      <c r="D42" s="83"/>
      <c r="E42" s="122">
        <f>2!H179</f>
        <v>910</v>
      </c>
      <c r="F42" s="122">
        <f>E42</f>
        <v>910</v>
      </c>
      <c r="G42" s="122"/>
      <c r="H42" s="122"/>
      <c r="I42" s="122">
        <f>F42</f>
        <v>910</v>
      </c>
      <c r="J42" s="352"/>
    </row>
    <row r="43" spans="1:10" ht="13.5">
      <c r="A43" s="350"/>
      <c r="B43" s="348">
        <v>85213</v>
      </c>
      <c r="C43" s="354"/>
      <c r="D43" s="329">
        <f>SUM(D44)</f>
        <v>4553</v>
      </c>
      <c r="E43" s="329">
        <f>SUM(E45)</f>
        <v>4553</v>
      </c>
      <c r="F43" s="329">
        <f>SUM(F45)</f>
        <v>4553</v>
      </c>
      <c r="G43" s="329">
        <f>SUM(G45)</f>
        <v>0</v>
      </c>
      <c r="H43" s="329">
        <f>SUM(H45)</f>
        <v>0</v>
      </c>
      <c r="I43" s="329">
        <f>SUM(I45)</f>
        <v>4553</v>
      </c>
      <c r="J43" s="329">
        <f>SUM(J45)</f>
        <v>0</v>
      </c>
    </row>
    <row r="44" spans="1:10" ht="13.5">
      <c r="A44" s="350"/>
      <c r="B44" s="350"/>
      <c r="C44" s="320">
        <v>2010</v>
      </c>
      <c r="D44" s="332">
        <f>1!H72</f>
        <v>4553</v>
      </c>
      <c r="E44" s="351"/>
      <c r="F44" s="351"/>
      <c r="G44" s="351"/>
      <c r="H44" s="351"/>
      <c r="I44" s="351"/>
      <c r="J44" s="351"/>
    </row>
    <row r="45" spans="1:10" ht="15">
      <c r="A45" s="226"/>
      <c r="B45" s="226"/>
      <c r="C45" s="322">
        <v>4130</v>
      </c>
      <c r="D45" s="83"/>
      <c r="E45" s="83">
        <f>2!H181</f>
        <v>4553</v>
      </c>
      <c r="F45" s="83">
        <f>E45</f>
        <v>4553</v>
      </c>
      <c r="G45" s="83"/>
      <c r="H45" s="83"/>
      <c r="I45" s="83">
        <f>E45</f>
        <v>4553</v>
      </c>
      <c r="J45" s="87"/>
    </row>
    <row r="46" spans="1:10" ht="13.5">
      <c r="A46" s="314"/>
      <c r="B46" s="348">
        <v>85214</v>
      </c>
      <c r="C46" s="355"/>
      <c r="D46" s="329">
        <f>SUM(D47)</f>
        <v>38991</v>
      </c>
      <c r="E46" s="329">
        <f>SUM(E48:E48)</f>
        <v>38991</v>
      </c>
      <c r="F46" s="329">
        <f>SUM(F48:F48)</f>
        <v>38991</v>
      </c>
      <c r="G46" s="329">
        <f>SUM(G48:G48)</f>
        <v>0</v>
      </c>
      <c r="H46" s="329">
        <f>SUM(H48:H48)</f>
        <v>0</v>
      </c>
      <c r="I46" s="329">
        <f>SUM(I48:I48)</f>
        <v>38991</v>
      </c>
      <c r="J46" s="329">
        <f>SUM(J48:J48)</f>
        <v>0</v>
      </c>
    </row>
    <row r="47" spans="1:10" ht="13.5">
      <c r="A47" s="314"/>
      <c r="B47" s="350"/>
      <c r="C47" s="320">
        <v>2010</v>
      </c>
      <c r="D47" s="332">
        <f>1!H74</f>
        <v>38991</v>
      </c>
      <c r="E47" s="351"/>
      <c r="F47" s="351"/>
      <c r="G47" s="351"/>
      <c r="H47" s="351"/>
      <c r="I47" s="351"/>
      <c r="J47" s="351"/>
    </row>
    <row r="48" spans="1:10" ht="12.75">
      <c r="A48" s="226"/>
      <c r="B48" s="226"/>
      <c r="C48" s="322">
        <v>3110</v>
      </c>
      <c r="D48" s="83"/>
      <c r="E48" s="83">
        <f>D47</f>
        <v>38991</v>
      </c>
      <c r="F48" s="83">
        <f>E48</f>
        <v>38991</v>
      </c>
      <c r="G48" s="83"/>
      <c r="H48" s="83"/>
      <c r="I48" s="83">
        <f>E48</f>
        <v>38991</v>
      </c>
      <c r="J48" s="83"/>
    </row>
    <row r="49" spans="1:10" ht="23.25" customHeight="1">
      <c r="A49" s="356" t="s">
        <v>366</v>
      </c>
      <c r="B49" s="356"/>
      <c r="C49" s="356"/>
      <c r="D49" s="357">
        <f>D13+D21+D29+D25</f>
        <v>1351584</v>
      </c>
      <c r="E49" s="357">
        <f>E13+E21+E29+E25</f>
        <v>1351584</v>
      </c>
      <c r="F49" s="357">
        <f>F13+F21+F29+F25</f>
        <v>1351584</v>
      </c>
      <c r="G49" s="357">
        <f>G13+G21+G29+G25</f>
        <v>47500</v>
      </c>
      <c r="H49" s="357">
        <f>H13+H21+H29+H25</f>
        <v>9230</v>
      </c>
      <c r="I49" s="357">
        <f>I13+I21+I29+I25</f>
        <v>1287054</v>
      </c>
      <c r="J49" s="357">
        <f>J13+J21+J29+J25</f>
        <v>0</v>
      </c>
    </row>
    <row r="51" spans="4:9" ht="15">
      <c r="D51" s="289"/>
      <c r="E51" s="289"/>
      <c r="F51" s="289"/>
      <c r="G51" s="289"/>
      <c r="H51" s="289"/>
      <c r="I51" s="289"/>
    </row>
    <row r="52" spans="3:10" ht="15">
      <c r="C52" s="257"/>
      <c r="D52" s="289"/>
      <c r="E52" s="289"/>
      <c r="F52" s="289"/>
      <c r="G52" s="289"/>
      <c r="H52" s="289"/>
      <c r="I52" s="289"/>
      <c r="J52" s="289"/>
    </row>
    <row r="53" spans="3:10" ht="12.75">
      <c r="C53" s="257"/>
      <c r="D53" s="94"/>
      <c r="E53" s="94"/>
      <c r="F53" s="94"/>
      <c r="G53" s="94"/>
      <c r="H53" s="94"/>
      <c r="I53" s="94"/>
      <c r="J53" s="94"/>
    </row>
    <row r="54" spans="4:10" ht="12.75">
      <c r="D54" s="94"/>
      <c r="E54" s="94"/>
      <c r="F54" s="94"/>
      <c r="G54" s="94"/>
      <c r="H54" s="94"/>
      <c r="I54" s="94"/>
      <c r="J54" s="94"/>
    </row>
    <row r="55" spans="4:10" ht="13.5">
      <c r="D55" s="292"/>
      <c r="E55" s="292"/>
      <c r="F55" s="292"/>
      <c r="G55" s="292"/>
      <c r="H55" s="292"/>
      <c r="I55" s="292"/>
      <c r="J55" s="292"/>
    </row>
  </sheetData>
  <mergeCells count="12">
    <mergeCell ref="A5:J5"/>
    <mergeCell ref="A6:J6"/>
    <mergeCell ref="A9:A11"/>
    <mergeCell ref="B9:B11"/>
    <mergeCell ref="C9:C11"/>
    <mergeCell ref="D9:D11"/>
    <mergeCell ref="E9:E11"/>
    <mergeCell ref="F9:J9"/>
    <mergeCell ref="F10:F11"/>
    <mergeCell ref="G10:I10"/>
    <mergeCell ref="J10:J11"/>
    <mergeCell ref="A49:C49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2"/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zoomScaleSheetLayoutView="55" workbookViewId="0" topLeftCell="B1">
      <selection activeCell="D26" sqref="D26"/>
    </sheetView>
  </sheetViews>
  <sheetFormatPr defaultColWidth="9.00390625" defaultRowHeight="12.75"/>
  <cols>
    <col min="1" max="1" width="6.25390625" style="2" customWidth="1"/>
    <col min="2" max="2" width="42.125" style="2" customWidth="1"/>
    <col min="3" max="3" width="17.875" style="2" customWidth="1"/>
    <col min="4" max="4" width="14.625" style="2" customWidth="1"/>
    <col min="5" max="6" width="11.75390625" style="2" customWidth="1"/>
    <col min="7" max="7" width="12.50390625" style="2" customWidth="1"/>
    <col min="8" max="8" width="9.00390625" style="2" customWidth="1"/>
    <col min="9" max="10" width="10.75390625" style="2" customWidth="1"/>
    <col min="11" max="11" width="11.125" style="2" customWidth="1"/>
    <col min="12" max="12" width="10.25390625" style="2" customWidth="1"/>
    <col min="13" max="255" width="9.00390625" style="2" customWidth="1"/>
  </cols>
  <sheetData>
    <row r="1" spans="1:7" ht="12.75">
      <c r="A1" s="213"/>
      <c r="B1" s="213"/>
      <c r="C1" s="213"/>
      <c r="D1" s="213"/>
      <c r="E1" s="215" t="s">
        <v>367</v>
      </c>
      <c r="F1" s="215"/>
      <c r="G1" s="213"/>
    </row>
    <row r="2" spans="1:7" ht="12.75">
      <c r="A2" s="213"/>
      <c r="B2" s="213"/>
      <c r="C2" s="213"/>
      <c r="D2" s="213"/>
      <c r="E2" s="215" t="s">
        <v>1</v>
      </c>
      <c r="F2" s="215"/>
      <c r="G2" s="213"/>
    </row>
    <row r="3" spans="1:7" ht="12.75">
      <c r="A3" s="213"/>
      <c r="B3" s="213"/>
      <c r="C3" s="213"/>
      <c r="D3" s="213"/>
      <c r="E3" s="215" t="s">
        <v>250</v>
      </c>
      <c r="F3" s="215"/>
      <c r="G3" s="213"/>
    </row>
    <row r="4" spans="1:7" ht="12.75">
      <c r="A4" s="213"/>
      <c r="B4" s="213"/>
      <c r="C4" s="213"/>
      <c r="D4" s="213"/>
      <c r="E4" s="217"/>
      <c r="F4" s="217"/>
      <c r="G4" s="213"/>
    </row>
    <row r="5" spans="1:7" ht="12.75">
      <c r="A5" s="213"/>
      <c r="B5" s="213"/>
      <c r="C5" s="213"/>
      <c r="D5" s="213"/>
      <c r="E5" s="217"/>
      <c r="F5" s="217"/>
      <c r="G5" s="213"/>
    </row>
    <row r="6" spans="1:7" ht="12.75">
      <c r="A6" s="213"/>
      <c r="B6" s="213"/>
      <c r="C6" s="213"/>
      <c r="D6" s="213"/>
      <c r="E6" s="217"/>
      <c r="F6" s="217"/>
      <c r="G6" s="213"/>
    </row>
    <row r="7" spans="1:7" ht="17.25">
      <c r="A7" s="308" t="s">
        <v>368</v>
      </c>
      <c r="B7" s="308"/>
      <c r="C7" s="308"/>
      <c r="D7" s="308"/>
      <c r="E7" s="308"/>
      <c r="F7" s="308"/>
      <c r="G7" s="213"/>
    </row>
    <row r="8" spans="1:7" ht="12.75">
      <c r="A8" s="213"/>
      <c r="B8" s="213"/>
      <c r="C8" s="213"/>
      <c r="D8" s="213"/>
      <c r="E8" s="213"/>
      <c r="F8" s="213"/>
      <c r="G8" s="213"/>
    </row>
    <row r="9" spans="1:7" ht="12.75">
      <c r="A9" s="358" t="s">
        <v>369</v>
      </c>
      <c r="B9" s="358" t="s">
        <v>370</v>
      </c>
      <c r="C9" s="359" t="s">
        <v>371</v>
      </c>
      <c r="D9" s="360" t="s">
        <v>372</v>
      </c>
      <c r="E9" s="360"/>
      <c r="F9" s="360"/>
      <c r="G9" s="360"/>
    </row>
    <row r="10" spans="1:8" ht="12.75">
      <c r="A10" s="358"/>
      <c r="B10" s="358"/>
      <c r="C10" s="361" t="s">
        <v>373</v>
      </c>
      <c r="D10" s="358">
        <v>2007</v>
      </c>
      <c r="E10" s="358">
        <v>2008</v>
      </c>
      <c r="F10" s="358">
        <v>2009</v>
      </c>
      <c r="G10" s="358">
        <v>20010</v>
      </c>
      <c r="H10" s="362"/>
    </row>
    <row r="11" spans="1:8" ht="12.75">
      <c r="A11" s="358"/>
      <c r="B11" s="358"/>
      <c r="C11" s="363" t="s">
        <v>374</v>
      </c>
      <c r="D11" s="358"/>
      <c r="E11" s="358"/>
      <c r="F11" s="358"/>
      <c r="G11" s="358"/>
      <c r="H11" s="362"/>
    </row>
    <row r="12" spans="1:8" ht="12.75">
      <c r="A12" s="239">
        <v>1</v>
      </c>
      <c r="B12" s="239">
        <f>A12+1</f>
        <v>2</v>
      </c>
      <c r="C12" s="239">
        <f>B12+1</f>
        <v>3</v>
      </c>
      <c r="D12" s="239">
        <f>C12+1</f>
        <v>4</v>
      </c>
      <c r="E12" s="239">
        <f>D12+1</f>
        <v>5</v>
      </c>
      <c r="F12" s="239">
        <f>E12+1</f>
        <v>6</v>
      </c>
      <c r="G12" s="239">
        <f>F12+1</f>
        <v>7</v>
      </c>
      <c r="H12" s="364"/>
    </row>
    <row r="13" spans="1:11" ht="15">
      <c r="A13" s="223" t="s">
        <v>307</v>
      </c>
      <c r="B13" s="352" t="s">
        <v>375</v>
      </c>
      <c r="C13" s="81"/>
      <c r="D13" s="81"/>
      <c r="E13" s="81"/>
      <c r="F13" s="81"/>
      <c r="G13" s="81"/>
      <c r="H13" s="365"/>
      <c r="I13" s="259" t="s">
        <v>376</v>
      </c>
      <c r="J13" s="259"/>
      <c r="K13" s="259" t="s">
        <v>377</v>
      </c>
    </row>
    <row r="14" spans="1:11" ht="15">
      <c r="A14" s="223" t="s">
        <v>309</v>
      </c>
      <c r="B14" s="352" t="s">
        <v>316</v>
      </c>
      <c r="C14" s="81">
        <v>320000</v>
      </c>
      <c r="D14" s="81">
        <f>200000</f>
        <v>200000</v>
      </c>
      <c r="E14" s="81">
        <f>100000</f>
        <v>100000</v>
      </c>
      <c r="F14" s="81"/>
      <c r="G14" s="81"/>
      <c r="H14" s="365"/>
      <c r="I14" s="88">
        <v>30000</v>
      </c>
      <c r="J14" s="88"/>
      <c r="K14" s="88">
        <v>15447.89</v>
      </c>
    </row>
    <row r="15" spans="1:12" ht="15">
      <c r="A15" s="223" t="s">
        <v>319</v>
      </c>
      <c r="B15" s="352" t="s">
        <v>318</v>
      </c>
      <c r="C15" s="81">
        <v>375448</v>
      </c>
      <c r="D15" s="81">
        <f>C15-39448+60000</f>
        <v>396000</v>
      </c>
      <c r="E15" s="81">
        <f>D15-96000+30000</f>
        <v>330000</v>
      </c>
      <c r="F15" s="81">
        <f>E15-96000</f>
        <v>234000</v>
      </c>
      <c r="G15" s="81">
        <f>F15-96000</f>
        <v>138000</v>
      </c>
      <c r="H15" s="365"/>
      <c r="I15" s="88">
        <v>30000</v>
      </c>
      <c r="J15" s="88"/>
      <c r="K15" s="88">
        <v>24000</v>
      </c>
      <c r="L15" s="88">
        <f>SUM(K14:K15)</f>
        <v>39447.89</v>
      </c>
    </row>
    <row r="16" spans="1:12" ht="15">
      <c r="A16" s="223" t="s">
        <v>322</v>
      </c>
      <c r="B16" s="352" t="s">
        <v>378</v>
      </c>
      <c r="C16" s="81"/>
      <c r="D16" s="81"/>
      <c r="E16" s="81"/>
      <c r="F16" s="81"/>
      <c r="G16" s="81"/>
      <c r="H16" s="365"/>
      <c r="I16" s="88">
        <v>30000</v>
      </c>
      <c r="J16" s="88"/>
      <c r="K16" s="88">
        <v>24000</v>
      </c>
      <c r="L16" s="88"/>
    </row>
    <row r="17" spans="1:12" ht="15">
      <c r="A17" s="222" t="s">
        <v>325</v>
      </c>
      <c r="B17" s="352" t="s">
        <v>379</v>
      </c>
      <c r="C17" s="81"/>
      <c r="D17" s="81"/>
      <c r="E17" s="81"/>
      <c r="F17" s="81"/>
      <c r="G17" s="81"/>
      <c r="H17" s="365"/>
      <c r="I17" s="88">
        <v>30000</v>
      </c>
      <c r="J17" s="88">
        <f>SUM(I14:I17)</f>
        <v>120000</v>
      </c>
      <c r="K17" s="88">
        <v>24000</v>
      </c>
      <c r="L17" s="88"/>
    </row>
    <row r="18" spans="1:12" ht="15">
      <c r="A18" s="226"/>
      <c r="B18" s="352" t="s">
        <v>380</v>
      </c>
      <c r="C18" s="81"/>
      <c r="D18" s="81"/>
      <c r="E18" s="81"/>
      <c r="F18" s="81"/>
      <c r="G18" s="81"/>
      <c r="H18" s="365"/>
      <c r="I18" s="88">
        <v>25000</v>
      </c>
      <c r="J18" s="88"/>
      <c r="K18" s="88">
        <v>24000</v>
      </c>
      <c r="L18" s="88"/>
    </row>
    <row r="19" spans="1:12" ht="15">
      <c r="A19" s="226"/>
      <c r="B19" s="352" t="s">
        <v>381</v>
      </c>
      <c r="C19" s="81"/>
      <c r="D19" s="81"/>
      <c r="E19" s="81"/>
      <c r="F19" s="81"/>
      <c r="G19" s="81"/>
      <c r="H19" s="365"/>
      <c r="I19" s="88">
        <v>25000</v>
      </c>
      <c r="J19" s="88"/>
      <c r="K19" s="88">
        <v>24000</v>
      </c>
      <c r="L19" s="88">
        <f>SUM(K16:K19)</f>
        <v>96000</v>
      </c>
    </row>
    <row r="20" spans="1:12" ht="15">
      <c r="A20" s="226"/>
      <c r="B20" s="352" t="s">
        <v>382</v>
      </c>
      <c r="C20" s="81"/>
      <c r="D20" s="81"/>
      <c r="E20" s="81"/>
      <c r="F20" s="81"/>
      <c r="G20" s="81"/>
      <c r="H20" s="365"/>
      <c r="I20" s="88">
        <v>25000</v>
      </c>
      <c r="J20" s="88"/>
      <c r="K20" s="88">
        <v>24000</v>
      </c>
      <c r="L20" s="88"/>
    </row>
    <row r="21" spans="1:12" ht="15">
      <c r="A21" s="226"/>
      <c r="B21" s="352" t="s">
        <v>383</v>
      </c>
      <c r="C21" s="81"/>
      <c r="D21" s="81"/>
      <c r="E21" s="81"/>
      <c r="F21" s="81"/>
      <c r="G21" s="81"/>
      <c r="H21" s="365"/>
      <c r="I21" s="88">
        <v>25000</v>
      </c>
      <c r="J21" s="88">
        <f>SUM(I18:I21)</f>
        <v>100000</v>
      </c>
      <c r="K21" s="88">
        <v>24000</v>
      </c>
      <c r="L21" s="88"/>
    </row>
    <row r="22" spans="1:12" ht="15">
      <c r="A22" s="226"/>
      <c r="B22" s="352" t="s">
        <v>384</v>
      </c>
      <c r="C22" s="81"/>
      <c r="D22" s="81"/>
      <c r="E22" s="81"/>
      <c r="F22" s="81"/>
      <c r="G22" s="81"/>
      <c r="H22" s="365"/>
      <c r="I22" s="88">
        <v>25000</v>
      </c>
      <c r="J22" s="88"/>
      <c r="K22" s="88">
        <v>24000</v>
      </c>
      <c r="L22" s="88"/>
    </row>
    <row r="23" spans="1:12" ht="15">
      <c r="A23" s="235"/>
      <c r="B23" s="352" t="s">
        <v>385</v>
      </c>
      <c r="C23" s="81"/>
      <c r="D23" s="81"/>
      <c r="E23" s="81"/>
      <c r="F23" s="81"/>
      <c r="G23" s="81"/>
      <c r="H23" s="365"/>
      <c r="I23" s="88">
        <v>25000</v>
      </c>
      <c r="J23" s="88"/>
      <c r="K23" s="88">
        <v>24000</v>
      </c>
      <c r="L23" s="88">
        <f>SUM(K20:K23)</f>
        <v>96000</v>
      </c>
    </row>
    <row r="24" spans="1:12" ht="15">
      <c r="A24" s="223" t="s">
        <v>328</v>
      </c>
      <c r="B24" s="352" t="s">
        <v>386</v>
      </c>
      <c r="C24" s="81">
        <f>SUM(C13:C17)</f>
        <v>695448</v>
      </c>
      <c r="D24" s="81">
        <f>SUM(D13:D17)</f>
        <v>596000</v>
      </c>
      <c r="E24" s="81">
        <f>SUM(E13:E17)</f>
        <v>430000</v>
      </c>
      <c r="F24" s="81">
        <f>SUM(F13:F23)</f>
        <v>234000</v>
      </c>
      <c r="G24" s="81">
        <f>SUM(G13:G23)</f>
        <v>138000</v>
      </c>
      <c r="H24" s="365"/>
      <c r="I24" s="88">
        <v>25000</v>
      </c>
      <c r="J24" s="88"/>
      <c r="K24" s="88">
        <v>24000</v>
      </c>
      <c r="L24" s="88"/>
    </row>
    <row r="25" spans="1:12" ht="15">
      <c r="A25" s="223" t="s">
        <v>331</v>
      </c>
      <c r="B25" s="352" t="s">
        <v>387</v>
      </c>
      <c r="C25" s="81">
        <v>6721612</v>
      </c>
      <c r="D25" s="81">
        <f>1!H84</f>
        <v>6479649</v>
      </c>
      <c r="E25" s="81" t="e">
        <f>#REF!</f>
        <v>#REF!</v>
      </c>
      <c r="F25" s="81" t="e">
        <f>#REF!</f>
        <v>#REF!</v>
      </c>
      <c r="G25" s="81" t="e">
        <f>#REF!</f>
        <v>#REF!</v>
      </c>
      <c r="H25" s="365"/>
      <c r="I25" s="88">
        <v>25000</v>
      </c>
      <c r="J25" s="88">
        <f>SUM(I22:I25)</f>
        <v>100000</v>
      </c>
      <c r="K25" s="88">
        <v>24000</v>
      </c>
      <c r="L25" s="88"/>
    </row>
    <row r="26" spans="1:12" ht="15">
      <c r="A26" s="223" t="s">
        <v>334</v>
      </c>
      <c r="B26" s="352" t="s">
        <v>388</v>
      </c>
      <c r="C26" s="366">
        <f>C24/C25*100</f>
        <v>10.346446655950983</v>
      </c>
      <c r="D26" s="366">
        <f>(D24)/D25*100</f>
        <v>9.19802909077328</v>
      </c>
      <c r="E26" s="366" t="e">
        <f>E24/E25*100</f>
        <v>#REF!</v>
      </c>
      <c r="F26" s="366" t="e">
        <f>F24/F25*100</f>
        <v>#REF!</v>
      </c>
      <c r="G26" s="366" t="e">
        <f>G24/G25*100</f>
        <v>#REF!</v>
      </c>
      <c r="H26" s="367"/>
      <c r="I26" s="88"/>
      <c r="J26" s="88"/>
      <c r="K26" s="88">
        <v>24000</v>
      </c>
      <c r="L26" s="88"/>
    </row>
    <row r="27" spans="1:12" ht="12.75">
      <c r="A27" s="213"/>
      <c r="B27" s="213"/>
      <c r="C27" s="213"/>
      <c r="D27" s="213"/>
      <c r="E27" s="213"/>
      <c r="F27" s="213"/>
      <c r="G27" s="213"/>
      <c r="I27" s="88"/>
      <c r="J27" s="88"/>
      <c r="K27" s="88">
        <v>24000</v>
      </c>
      <c r="L27" s="88">
        <f>SUM(K24:K27)</f>
        <v>96000</v>
      </c>
    </row>
    <row r="28" spans="1:12" ht="12.75">
      <c r="A28" s="368"/>
      <c r="B28" s="368"/>
      <c r="C28" s="213"/>
      <c r="D28" s="213"/>
      <c r="E28" s="213"/>
      <c r="F28" s="213"/>
      <c r="G28" s="213"/>
      <c r="I28" s="88"/>
      <c r="J28" s="88"/>
      <c r="K28" s="88">
        <v>24000</v>
      </c>
      <c r="L28" s="88"/>
    </row>
    <row r="29" spans="1:12" ht="15">
      <c r="A29" s="369"/>
      <c r="B29" s="369"/>
      <c r="C29" s="306"/>
      <c r="D29" s="289"/>
      <c r="E29" s="289"/>
      <c r="F29" s="289"/>
      <c r="G29" s="289"/>
      <c r="I29" s="88"/>
      <c r="J29" s="88"/>
      <c r="K29" s="88">
        <v>24000</v>
      </c>
      <c r="L29" s="88">
        <f>SUM(K28:K29)</f>
        <v>48000</v>
      </c>
    </row>
    <row r="30" spans="1:7" ht="15">
      <c r="A30" s="306"/>
      <c r="B30" s="306"/>
      <c r="C30" s="306"/>
      <c r="D30" s="257"/>
      <c r="E30" s="94"/>
      <c r="F30" s="94"/>
      <c r="G30" s="94"/>
    </row>
    <row r="31" spans="1:12" ht="15">
      <c r="A31" s="306"/>
      <c r="B31" s="306"/>
      <c r="C31" s="306"/>
      <c r="D31" s="257"/>
      <c r="E31" s="94"/>
      <c r="F31" s="94"/>
      <c r="G31" s="94"/>
      <c r="I31" s="88">
        <f>SUM(I14:I30)</f>
        <v>320000</v>
      </c>
      <c r="J31" s="88">
        <f>SUM(J14:J30)</f>
        <v>320000</v>
      </c>
      <c r="K31" s="370">
        <f>SUM(K14:K30)</f>
        <v>375447.89</v>
      </c>
      <c r="L31" s="370">
        <f>SUM(L14:L30)</f>
        <v>375447.89</v>
      </c>
    </row>
    <row r="32" spans="1:7" ht="15">
      <c r="A32" s="306"/>
      <c r="B32" s="306"/>
      <c r="C32" s="306"/>
      <c r="D32" s="292"/>
      <c r="E32" s="292"/>
      <c r="F32" s="292"/>
      <c r="G32" s="292"/>
    </row>
    <row r="33" spans="1:6" ht="15">
      <c r="A33" s="306"/>
      <c r="B33" s="306"/>
      <c r="C33" s="306"/>
      <c r="D33" s="292"/>
      <c r="E33" s="292"/>
      <c r="F33" s="292"/>
    </row>
  </sheetData>
  <mergeCells count="8">
    <mergeCell ref="A7:F7"/>
    <mergeCell ref="A9:A11"/>
    <mergeCell ref="B9:B11"/>
    <mergeCell ref="D9:G9"/>
    <mergeCell ref="D10:D11"/>
    <mergeCell ref="E10:E11"/>
    <mergeCell ref="F10:F11"/>
    <mergeCell ref="G10:G11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Słowik</dc:creator>
  <cp:keywords/>
  <dc:description/>
  <cp:lastModifiedBy>UG</cp:lastModifiedBy>
  <cp:lastPrinted>2007-03-15T07:49:10Z</cp:lastPrinted>
  <dcterms:created xsi:type="dcterms:W3CDTF">2001-07-06T09:09:05Z</dcterms:created>
  <dcterms:modified xsi:type="dcterms:W3CDTF">2005-10-04T11:42:33Z</dcterms:modified>
  <cp:category/>
  <cp:version/>
  <cp:contentType/>
  <cp:contentStatus/>
  <cp:revision>1</cp:revision>
</cp:coreProperties>
</file>