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8" activeTab="0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<sst xmlns="http://schemas.openxmlformats.org/spreadsheetml/2006/main" count="159" uniqueCount="93">
  <si>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</si>
  <si>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</si>
  <si>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</si>
  <si>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</si>
  <si>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</si>
  <si>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</si>
  <si>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</si>
  <si>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</si>
  <si>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</si>
  <si>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</si>
  <si>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</si>
  <si>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</si>
  <si>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</si>
  <si>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</si>
  <si>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</si>
  <si>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</si>
  <si>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</si>
  <si>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</si>
  <si>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</si>
  <si>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</si>
  <si>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</si>
  <si>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</si>
  <si>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</si>
  <si>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</si>
  <si>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</si>
  <si>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</si>
  <si>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</si>
  <si>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</si>
  <si>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</si>
  <si>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</si>
  <si>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</si>
  <si>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</si>
  <si>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</si>
  <si>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</si>
  <si>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</si>
  <si>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</si>
  <si>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</si>
  <si>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</si>
  <si>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</si>
  <si>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</si>
  <si>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</si>
  <si>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</si>
  <si>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</si>
  <si>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</si>
  <si>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</si>
  <si>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</si>
  <si>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</si>
  <si>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</si>
  <si>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</si>
  <si>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</si>
  <si>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</si>
  <si>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</si>
  <si>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</si>
  <si>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</si>
  <si>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</si>
  <si>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</si>
  <si>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</si>
  <si>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</si>
  <si>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</si>
  <si>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</si>
  <si>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</si>
  <si>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</si>
  <si>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</si>
  <si>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</si>
  <si>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</si>
  <si>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</si>
  <si>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</si>
  <si>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</si>
  <si>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</si>
  <si>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</si>
  <si>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Załącznik nr 2 do uchwały nr V/34/2011</t>
  </si>
  <si>
    <t>Rady Gminy Kruklanki</t>
  </si>
  <si>
    <t>z dnia 29 marca 2011</t>
  </si>
  <si>
    <t>Prognoza kwoty długu i spłat zobowiązań dla  Gminy Kruklanki na lata 2011 – 2020</t>
  </si>
  <si>
    <t>Wyszczególnienie</t>
  </si>
  <si>
    <t>Wykonanie na 31.12.2007</t>
  </si>
  <si>
    <t>Wykonanie na 31.12.2008</t>
  </si>
  <si>
    <t>Wykonanie na 31.12.2009</t>
  </si>
  <si>
    <t>Wykonanie na 31.12.2010</t>
  </si>
  <si>
    <t>Plan na 2011</t>
  </si>
  <si>
    <t xml:space="preserve">Prognoza na 2012 </t>
  </si>
  <si>
    <t>Prognoza na 2013</t>
  </si>
  <si>
    <t>Prognoza na 2014</t>
  </si>
  <si>
    <t>Prognoza na 2015</t>
  </si>
  <si>
    <t>Prognoza na 2016</t>
  </si>
  <si>
    <t>Prognoza na 2017</t>
  </si>
  <si>
    <t>Prognoza na 2018</t>
  </si>
  <si>
    <t>Prognoza na 2019</t>
  </si>
  <si>
    <t>Prognoza na 2020</t>
  </si>
  <si>
    <t>H. Wskaźnik obsługi długu (G : A) w %</t>
  </si>
  <si>
    <t>J. Wskaźnik długu (I. - I.1.1. - I.2.1.) : A w %</t>
  </si>
  <si>
    <t>Tak</t>
  </si>
  <si>
    <t>nie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</si>
</sst>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#,##0.0000"/>
  </numFmts>
  <fonts count="39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 wrapText="1"/>
      <protection/>
    </xf>
    <xf numFmtId="164" fontId="0" fillId="35" borderId="18" xfId="0" applyNumberFormat="1" applyFill="1" applyBorder="1" applyAlignment="1" applyProtection="1">
      <alignment vertical="center" wrapText="1"/>
      <protection locked="0"/>
    </xf>
    <xf numFmtId="164" fontId="0" fillId="35" borderId="19" xfId="0" applyNumberFormat="1" applyFill="1" applyBorder="1" applyAlignment="1" applyProtection="1">
      <alignment vertical="center"/>
      <protection locked="0"/>
    </xf>
    <xf numFmtId="165" fontId="0" fillId="35" borderId="0" xfId="0" applyNumberFormat="1" applyFill="1" applyAlignment="1" applyProtection="1">
      <alignment vertical="center"/>
      <protection locked="0"/>
    </xf>
    <xf numFmtId="164" fontId="0" fillId="35" borderId="20" xfId="0" applyNumberFormat="1" applyFill="1" applyBorder="1" applyAlignment="1" applyProtection="1">
      <alignment vertical="center"/>
      <protection locked="0"/>
    </xf>
    <xf numFmtId="165" fontId="0" fillId="35" borderId="21" xfId="0" applyNumberFormat="1" applyFill="1" applyBorder="1" applyAlignment="1" applyProtection="1">
      <alignment vertical="center"/>
      <protection locked="0"/>
    </xf>
    <xf numFmtId="0" fontId="0" fillId="34" borderId="22" xfId="0" applyFont="1" applyFill="1" applyBorder="1" applyAlignment="1" applyProtection="1">
      <alignment vertical="center" wrapText="1"/>
      <protection/>
    </xf>
    <xf numFmtId="164" fontId="0" fillId="35" borderId="23" xfId="0" applyNumberFormat="1" applyFill="1" applyBorder="1" applyAlignment="1" applyProtection="1">
      <alignment vertical="center" wrapText="1"/>
      <protection locked="0"/>
    </xf>
    <xf numFmtId="164" fontId="0" fillId="35" borderId="24" xfId="0" applyNumberFormat="1" applyFill="1" applyBorder="1" applyAlignment="1" applyProtection="1">
      <alignment vertical="center"/>
      <protection locked="0"/>
    </xf>
    <xf numFmtId="164" fontId="0" fillId="35" borderId="25" xfId="0" applyNumberFormat="1" applyFill="1" applyBorder="1" applyAlignment="1" applyProtection="1">
      <alignment vertical="center"/>
      <protection locked="0"/>
    </xf>
    <xf numFmtId="0" fontId="1" fillId="34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35" borderId="2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35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34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/>
      <protection/>
    </xf>
    <xf numFmtId="0" fontId="4" fillId="36" borderId="19" xfId="0" applyFont="1" applyFill="1" applyBorder="1" applyAlignment="1" applyProtection="1">
      <alignment horizontal="center" vertical="center" wrapText="1"/>
      <protection locked="0"/>
    </xf>
    <xf numFmtId="0" fontId="1" fillId="36" borderId="19" xfId="0" applyFont="1" applyFill="1" applyBorder="1" applyAlignment="1" applyProtection="1">
      <alignment vertical="center" wrapText="1"/>
      <protection/>
    </xf>
    <xf numFmtId="164" fontId="1" fillId="36" borderId="19" xfId="0" applyNumberFormat="1" applyFont="1" applyFill="1" applyBorder="1" applyAlignment="1" applyProtection="1">
      <alignment vertical="center"/>
      <protection/>
    </xf>
    <xf numFmtId="0" fontId="0" fillId="36" borderId="15" xfId="0" applyFont="1" applyFill="1" applyBorder="1" applyAlignment="1" applyProtection="1">
      <alignment vertical="center" wrapText="1"/>
      <protection/>
    </xf>
    <xf numFmtId="164" fontId="0" fillId="36" borderId="35" xfId="0" applyNumberFormat="1" applyFill="1" applyBorder="1" applyAlignment="1" applyProtection="1">
      <alignment vertical="center" wrapText="1"/>
      <protection locked="0"/>
    </xf>
    <xf numFmtId="164" fontId="0" fillId="36" borderId="15" xfId="0" applyNumberFormat="1" applyFill="1" applyBorder="1" applyAlignment="1" applyProtection="1">
      <alignment vertical="center"/>
      <protection locked="0"/>
    </xf>
    <xf numFmtId="165" fontId="0" fillId="36" borderId="19" xfId="0" applyNumberFormat="1" applyFill="1" applyBorder="1" applyAlignment="1" applyProtection="1">
      <alignment vertical="center"/>
      <protection locked="0"/>
    </xf>
    <xf numFmtId="0" fontId="0" fillId="36" borderId="19" xfId="0" applyFont="1" applyFill="1" applyBorder="1" applyAlignment="1" applyProtection="1">
      <alignment vertical="center" wrapText="1"/>
      <protection/>
    </xf>
    <xf numFmtId="164" fontId="0" fillId="36" borderId="18" xfId="0" applyNumberFormat="1" applyFill="1" applyBorder="1" applyAlignment="1" applyProtection="1">
      <alignment vertical="center" wrapText="1"/>
      <protection locked="0"/>
    </xf>
    <xf numFmtId="164" fontId="0" fillId="36" borderId="19" xfId="0" applyNumberFormat="1" applyFill="1" applyBorder="1" applyAlignment="1" applyProtection="1">
      <alignment vertical="center"/>
      <protection locked="0"/>
    </xf>
    <xf numFmtId="0" fontId="1" fillId="36" borderId="36" xfId="0" applyFont="1" applyFill="1" applyBorder="1" applyAlignment="1" applyProtection="1">
      <alignment vertical="center" wrapText="1"/>
      <protection/>
    </xf>
    <xf numFmtId="164" fontId="1" fillId="36" borderId="36" xfId="0" applyNumberFormat="1" applyFont="1" applyFill="1" applyBorder="1" applyAlignment="1" applyProtection="1">
      <alignment vertical="center"/>
      <protection/>
    </xf>
    <xf numFmtId="0" fontId="1" fillId="36" borderId="15" xfId="0" applyFont="1" applyFill="1" applyBorder="1" applyAlignment="1" applyProtection="1">
      <alignment vertical="center" wrapText="1"/>
      <protection/>
    </xf>
    <xf numFmtId="164" fontId="1" fillId="36" borderId="15" xfId="0" applyNumberFormat="1" applyFont="1" applyFill="1" applyBorder="1" applyAlignment="1" applyProtection="1">
      <alignment vertical="center"/>
      <protection/>
    </xf>
    <xf numFmtId="0" fontId="0" fillId="36" borderId="36" xfId="0" applyFont="1" applyFill="1" applyBorder="1" applyAlignment="1" applyProtection="1">
      <alignment vertical="center" wrapText="1"/>
      <protection/>
    </xf>
    <xf numFmtId="164" fontId="0" fillId="36" borderId="37" xfId="0" applyNumberFormat="1" applyFill="1" applyBorder="1" applyAlignment="1" applyProtection="1">
      <alignment vertical="center" wrapText="1"/>
      <protection locked="0"/>
    </xf>
    <xf numFmtId="164" fontId="0" fillId="36" borderId="36" xfId="0" applyNumberFormat="1" applyFill="1" applyBorder="1" applyAlignment="1" applyProtection="1">
      <alignment vertical="center"/>
      <protection locked="0"/>
    </xf>
    <xf numFmtId="4" fontId="0" fillId="36" borderId="15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Alignment="1">
      <alignment vertical="center"/>
    </xf>
    <xf numFmtId="164" fontId="0" fillId="36" borderId="19" xfId="0" applyNumberFormat="1" applyFont="1" applyFill="1" applyBorder="1" applyAlignment="1" applyProtection="1">
      <alignment vertical="center"/>
      <protection locked="0"/>
    </xf>
    <xf numFmtId="164" fontId="1" fillId="36" borderId="18" xfId="0" applyNumberFormat="1" applyFont="1" applyFill="1" applyBorder="1" applyAlignment="1" applyProtection="1">
      <alignment vertical="center" wrapText="1"/>
      <protection locked="0"/>
    </xf>
    <xf numFmtId="164" fontId="0" fillId="36" borderId="15" xfId="0" applyNumberFormat="1" applyFont="1" applyFill="1" applyBorder="1" applyAlignment="1" applyProtection="1">
      <alignment vertical="center"/>
      <protection/>
    </xf>
    <xf numFmtId="10" fontId="1" fillId="36" borderId="36" xfId="0" applyNumberFormat="1" applyFont="1" applyFill="1" applyBorder="1" applyAlignment="1" applyProtection="1">
      <alignment vertical="center"/>
      <protection/>
    </xf>
    <xf numFmtId="164" fontId="0" fillId="36" borderId="15" xfId="0" applyNumberFormat="1" applyFill="1" applyBorder="1" applyAlignment="1" applyProtection="1">
      <alignment vertical="center"/>
      <protection/>
    </xf>
    <xf numFmtId="164" fontId="0" fillId="36" borderId="18" xfId="0" applyNumberFormat="1" applyFont="1" applyFill="1" applyBorder="1" applyAlignment="1" applyProtection="1">
      <alignment vertical="center" wrapText="1"/>
      <protection locked="0"/>
    </xf>
    <xf numFmtId="164" fontId="0" fillId="36" borderId="19" xfId="0" applyNumberFormat="1" applyFill="1" applyBorder="1" applyAlignment="1" applyProtection="1">
      <alignment vertical="center"/>
      <protection/>
    </xf>
    <xf numFmtId="164" fontId="0" fillId="36" borderId="19" xfId="0" applyNumberFormat="1" applyFill="1" applyBorder="1" applyAlignment="1" applyProtection="1">
      <alignment vertical="center" wrapText="1"/>
      <protection locked="0"/>
    </xf>
    <xf numFmtId="10" fontId="1" fillId="36" borderId="19" xfId="0" applyNumberFormat="1" applyFont="1" applyFill="1" applyBorder="1" applyAlignment="1" applyProtection="1">
      <alignment vertical="center"/>
      <protection/>
    </xf>
    <xf numFmtId="0" fontId="1" fillId="36" borderId="18" xfId="0" applyFont="1" applyFill="1" applyBorder="1" applyAlignment="1" applyProtection="1">
      <alignment horizontal="center" vertical="center" wrapText="1"/>
      <protection/>
    </xf>
    <xf numFmtId="10" fontId="1" fillId="36" borderId="19" xfId="0" applyNumberFormat="1" applyFont="1" applyFill="1" applyBorder="1" applyAlignment="1" applyProtection="1">
      <alignment horizontal="center" vertical="center"/>
      <protection/>
    </xf>
    <xf numFmtId="166" fontId="1" fillId="36" borderId="19" xfId="0" applyNumberFormat="1" applyFont="1" applyFill="1" applyBorder="1" applyAlignment="1" applyProtection="1">
      <alignment vertical="center"/>
      <protection/>
    </xf>
    <xf numFmtId="0" fontId="1" fillId="36" borderId="35" xfId="0" applyFont="1" applyFill="1" applyBorder="1" applyAlignment="1" applyProtection="1">
      <alignment horizontal="center" vertical="center" wrapText="1"/>
      <protection/>
    </xf>
    <xf numFmtId="10" fontId="1" fillId="36" borderId="15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E48" sqref="E48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97" t="s">
        <v>68</v>
      </c>
      <c r="B55" s="97"/>
      <c r="C55" s="97"/>
      <c r="D55" s="97"/>
      <c r="E55" s="97"/>
      <c r="F55" s="97"/>
      <c r="G55" s="97"/>
      <c r="H55" s="97"/>
      <c r="I55" s="97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98" t="s">
        <v>69</v>
      </c>
      <c r="B56" s="98"/>
      <c r="C56" s="98"/>
      <c r="D56" s="98"/>
      <c r="E56" s="98"/>
      <c r="F56" s="98"/>
      <c r="G56" s="98"/>
      <c r="H56" s="98"/>
      <c r="I56" s="98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99"/>
      <c r="B57" s="99"/>
      <c r="C57" s="99"/>
      <c r="D57" s="99"/>
      <c r="E57" s="99"/>
      <c r="F57" s="99"/>
      <c r="G57" s="99"/>
      <c r="H57" s="99"/>
      <c r="I57" s="9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99"/>
      <c r="B58" s="99"/>
      <c r="C58" s="99"/>
      <c r="D58" s="99"/>
      <c r="E58" s="99"/>
      <c r="F58" s="99"/>
      <c r="G58" s="99"/>
      <c r="H58" s="99"/>
      <c r="I58" s="9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 objects="1" scenarios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Q54"/>
  <sheetViews>
    <sheetView zoomScale="95" zoomScaleNormal="95" zoomScalePageLayoutView="0" workbookViewId="0" topLeftCell="A49">
      <selection activeCell="A56" sqref="A56"/>
    </sheetView>
  </sheetViews>
  <sheetFormatPr defaultColWidth="11.57421875" defaultRowHeight="12.75"/>
  <cols>
    <col min="1" max="1" width="1.421875" style="0" customWidth="1"/>
    <col min="2" max="2" width="47.57421875" style="0" customWidth="1"/>
    <col min="3" max="5" width="12.7109375" style="0" customWidth="1"/>
    <col min="6" max="6" width="14.140625" style="0" bestFit="1" customWidth="1"/>
    <col min="7" max="7" width="21.57421875" style="0" customWidth="1"/>
    <col min="8" max="9" width="12.7109375" style="0" customWidth="1"/>
    <col min="10" max="10" width="14.140625" style="0" bestFit="1" customWidth="1"/>
    <col min="11" max="16" width="12.7109375" style="0" customWidth="1"/>
  </cols>
  <sheetData>
    <row r="1" ht="12.75">
      <c r="G1" s="61" t="s">
        <v>70</v>
      </c>
    </row>
    <row r="2" ht="12.75">
      <c r="G2" s="61" t="s">
        <v>71</v>
      </c>
    </row>
    <row r="3" ht="12.75">
      <c r="G3" s="62" t="s">
        <v>72</v>
      </c>
    </row>
    <row r="4" spans="2:16" ht="27" customHeight="1">
      <c r="B4" s="100" t="s">
        <v>73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6" spans="2:16" ht="60.75" customHeight="1">
      <c r="B6" s="63" t="s">
        <v>74</v>
      </c>
      <c r="C6" s="64" t="s">
        <v>75</v>
      </c>
      <c r="D6" s="64" t="s">
        <v>76</v>
      </c>
      <c r="E6" s="64" t="s">
        <v>77</v>
      </c>
      <c r="F6" s="64" t="s">
        <v>78</v>
      </c>
      <c r="G6" s="64" t="s">
        <v>79</v>
      </c>
      <c r="H6" s="64" t="s">
        <v>80</v>
      </c>
      <c r="I6" s="64" t="s">
        <v>81</v>
      </c>
      <c r="J6" s="64" t="s">
        <v>82</v>
      </c>
      <c r="K6" s="64" t="s">
        <v>83</v>
      </c>
      <c r="L6" s="64" t="s">
        <v>84</v>
      </c>
      <c r="M6" s="64" t="s">
        <v>85</v>
      </c>
      <c r="N6" s="64" t="s">
        <v>86</v>
      </c>
      <c r="O6" s="64" t="s">
        <v>87</v>
      </c>
      <c r="P6" s="64" t="s">
        <v>88</v>
      </c>
    </row>
    <row r="7" spans="2:16" ht="30.75" customHeight="1">
      <c r="B7" s="65" t="s">
        <v>19</v>
      </c>
      <c r="C7" s="66">
        <f aca="true" t="shared" si="0" ref="C7:P7">C8+C9</f>
        <v>8298684.01</v>
      </c>
      <c r="D7" s="66">
        <f t="shared" si="0"/>
        <v>8320253.81</v>
      </c>
      <c r="E7" s="66">
        <f t="shared" si="0"/>
        <v>8614622.58</v>
      </c>
      <c r="F7" s="66">
        <f t="shared" si="0"/>
        <v>8601138.59</v>
      </c>
      <c r="G7" s="66">
        <f t="shared" si="0"/>
        <v>9088619.54</v>
      </c>
      <c r="H7" s="66">
        <f t="shared" si="0"/>
        <v>9040000</v>
      </c>
      <c r="I7" s="66">
        <f t="shared" si="0"/>
        <v>8920000</v>
      </c>
      <c r="J7" s="66">
        <f t="shared" si="0"/>
        <v>10020000</v>
      </c>
      <c r="K7" s="66">
        <f t="shared" si="0"/>
        <v>8410000</v>
      </c>
      <c r="L7" s="66">
        <f t="shared" si="0"/>
        <v>8550000</v>
      </c>
      <c r="M7" s="66">
        <f t="shared" si="0"/>
        <v>8800000</v>
      </c>
      <c r="N7" s="66">
        <f t="shared" si="0"/>
        <v>9050000</v>
      </c>
      <c r="O7" s="66">
        <f t="shared" si="0"/>
        <v>9250000</v>
      </c>
      <c r="P7" s="66">
        <f t="shared" si="0"/>
        <v>9550000</v>
      </c>
    </row>
    <row r="8" spans="2:16" ht="20.25" customHeight="1">
      <c r="B8" s="67" t="s">
        <v>20</v>
      </c>
      <c r="C8" s="68">
        <f>7399544.07-449896-15000</f>
        <v>6934648.07</v>
      </c>
      <c r="D8" s="69">
        <f>7851413.77-80000-8000</f>
        <v>7763413.77</v>
      </c>
      <c r="E8" s="70">
        <v>8226965.34</v>
      </c>
      <c r="F8" s="69">
        <f>8601138.59-F9</f>
        <v>8310244.67</v>
      </c>
      <c r="G8" s="69">
        <v>7753361</v>
      </c>
      <c r="H8" s="69">
        <v>7540000</v>
      </c>
      <c r="I8" s="69">
        <v>7720000</v>
      </c>
      <c r="J8" s="69">
        <v>7920000</v>
      </c>
      <c r="K8" s="69">
        <v>8110000</v>
      </c>
      <c r="L8" s="69">
        <v>8300000</v>
      </c>
      <c r="M8" s="69">
        <v>8650000</v>
      </c>
      <c r="N8" s="69">
        <v>8900000</v>
      </c>
      <c r="O8" s="69">
        <v>9100000</v>
      </c>
      <c r="P8" s="69">
        <v>9400000</v>
      </c>
    </row>
    <row r="9" spans="2:16" ht="22.5" customHeight="1">
      <c r="B9" s="71" t="s">
        <v>21</v>
      </c>
      <c r="C9" s="72">
        <f>C10+449896+15000</f>
        <v>1364035.94</v>
      </c>
      <c r="D9" s="72">
        <f>D10+80000+8000</f>
        <v>556840.04</v>
      </c>
      <c r="E9" s="72">
        <f>E10</f>
        <v>387657.24</v>
      </c>
      <c r="F9" s="73">
        <v>290893.92</v>
      </c>
      <c r="G9" s="73">
        <v>1335258.54</v>
      </c>
      <c r="H9" s="73">
        <f>H10+800000</f>
        <v>1500000</v>
      </c>
      <c r="I9" s="73">
        <f>I10+800000</f>
        <v>1200000</v>
      </c>
      <c r="J9" s="73">
        <f>J10+1600000</f>
        <v>2100000</v>
      </c>
      <c r="K9" s="73">
        <f aca="true" t="shared" si="1" ref="K9:P9">K10</f>
        <v>300000</v>
      </c>
      <c r="L9" s="73">
        <f t="shared" si="1"/>
        <v>250000</v>
      </c>
      <c r="M9" s="73">
        <f t="shared" si="1"/>
        <v>150000</v>
      </c>
      <c r="N9" s="73">
        <f t="shared" si="1"/>
        <v>150000</v>
      </c>
      <c r="O9" s="73">
        <f t="shared" si="1"/>
        <v>150000</v>
      </c>
      <c r="P9" s="73">
        <f t="shared" si="1"/>
        <v>150000</v>
      </c>
    </row>
    <row r="10" spans="2:16" ht="26.25" customHeight="1">
      <c r="B10" s="71" t="s">
        <v>22</v>
      </c>
      <c r="C10" s="72">
        <v>899139.94</v>
      </c>
      <c r="D10" s="73">
        <v>468840.04</v>
      </c>
      <c r="E10" s="73">
        <v>387657.24</v>
      </c>
      <c r="F10" s="73">
        <v>90401.2</v>
      </c>
      <c r="G10" s="73">
        <v>300000</v>
      </c>
      <c r="H10" s="73">
        <v>700000</v>
      </c>
      <c r="I10" s="73">
        <v>400000</v>
      </c>
      <c r="J10" s="73">
        <v>500000</v>
      </c>
      <c r="K10" s="73">
        <v>300000</v>
      </c>
      <c r="L10" s="73">
        <v>250000</v>
      </c>
      <c r="M10" s="73">
        <v>150000</v>
      </c>
      <c r="N10" s="73">
        <v>150000</v>
      </c>
      <c r="O10" s="73">
        <v>150000</v>
      </c>
      <c r="P10" s="73">
        <f>O10</f>
        <v>150000</v>
      </c>
    </row>
    <row r="11" spans="2:16" ht="25.5" customHeight="1">
      <c r="B11" s="65" t="s">
        <v>23</v>
      </c>
      <c r="C11" s="66">
        <f aca="true" t="shared" si="2" ref="C11:P11">C12+C13</f>
        <v>6865274.1899999995</v>
      </c>
      <c r="D11" s="66">
        <f t="shared" si="2"/>
        <v>8050457.289999999</v>
      </c>
      <c r="E11" s="66">
        <f t="shared" si="2"/>
        <v>8758615.4</v>
      </c>
      <c r="F11" s="66">
        <f t="shared" si="2"/>
        <v>11078707.799999999</v>
      </c>
      <c r="G11" s="66">
        <f t="shared" si="2"/>
        <v>10381739.3</v>
      </c>
      <c r="H11" s="66">
        <f t="shared" si="2"/>
        <v>8697297.469999999</v>
      </c>
      <c r="I11" s="66">
        <f t="shared" si="2"/>
        <v>8564000</v>
      </c>
      <c r="J11" s="66">
        <f t="shared" si="2"/>
        <v>9664000</v>
      </c>
      <c r="K11" s="66">
        <f t="shared" si="2"/>
        <v>8054000</v>
      </c>
      <c r="L11" s="66">
        <f t="shared" si="2"/>
        <v>8194000</v>
      </c>
      <c r="M11" s="66">
        <f t="shared" si="2"/>
        <v>8444000</v>
      </c>
      <c r="N11" s="66">
        <f t="shared" si="2"/>
        <v>8694000</v>
      </c>
      <c r="O11" s="66">
        <f t="shared" si="2"/>
        <v>8894000</v>
      </c>
      <c r="P11" s="66">
        <f t="shared" si="2"/>
        <v>9194000</v>
      </c>
    </row>
    <row r="12" spans="2:16" ht="21" customHeight="1">
      <c r="B12" s="67" t="s">
        <v>24</v>
      </c>
      <c r="C12" s="68">
        <v>6472646.06</v>
      </c>
      <c r="D12" s="69">
        <v>7456355.77</v>
      </c>
      <c r="E12" s="69">
        <v>7899850.95</v>
      </c>
      <c r="F12" s="69">
        <v>8885508.79</v>
      </c>
      <c r="G12" s="69">
        <v>8095778.23</v>
      </c>
      <c r="H12" s="69">
        <v>7397297.47</v>
      </c>
      <c r="I12" s="69">
        <v>7464000</v>
      </c>
      <c r="J12" s="69">
        <f>I12+100000</f>
        <v>7564000</v>
      </c>
      <c r="K12" s="69">
        <v>7754000</v>
      </c>
      <c r="L12" s="69">
        <v>7894000</v>
      </c>
      <c r="M12" s="69">
        <v>8144000</v>
      </c>
      <c r="N12" s="69">
        <v>8344000</v>
      </c>
      <c r="O12" s="69">
        <f>N12+250000</f>
        <v>8594000</v>
      </c>
      <c r="P12" s="69">
        <f>O12+250000</f>
        <v>8844000</v>
      </c>
    </row>
    <row r="13" spans="2:16" ht="22.5" customHeight="1">
      <c r="B13" s="71" t="s">
        <v>25</v>
      </c>
      <c r="C13" s="72">
        <v>392628.13</v>
      </c>
      <c r="D13" s="73">
        <v>594101.52</v>
      </c>
      <c r="E13" s="73">
        <v>858764.45</v>
      </c>
      <c r="F13" s="73">
        <v>2193199.01</v>
      </c>
      <c r="G13" s="73">
        <v>2285961.07</v>
      </c>
      <c r="H13" s="73">
        <v>1300000</v>
      </c>
      <c r="I13" s="73">
        <v>1100000</v>
      </c>
      <c r="J13" s="73">
        <v>2100000</v>
      </c>
      <c r="K13" s="73">
        <v>300000</v>
      </c>
      <c r="L13" s="73">
        <f>K13</f>
        <v>300000</v>
      </c>
      <c r="M13" s="73">
        <f>L13</f>
        <v>300000</v>
      </c>
      <c r="N13" s="73">
        <f>M13+50000</f>
        <v>350000</v>
      </c>
      <c r="O13" s="73">
        <v>300000</v>
      </c>
      <c r="P13" s="73">
        <f>O13+50000</f>
        <v>350000</v>
      </c>
    </row>
    <row r="14" spans="2:16" ht="25.5" customHeight="1">
      <c r="B14" s="74" t="s">
        <v>26</v>
      </c>
      <c r="C14" s="75">
        <f aca="true" t="shared" si="3" ref="C14:P14">C7-C11</f>
        <v>1433409.8200000003</v>
      </c>
      <c r="D14" s="75">
        <f t="shared" si="3"/>
        <v>269796.5200000005</v>
      </c>
      <c r="E14" s="75">
        <f t="shared" si="3"/>
        <v>-143992.8200000003</v>
      </c>
      <c r="F14" s="75">
        <f t="shared" si="3"/>
        <v>-2477569.209999999</v>
      </c>
      <c r="G14" s="75">
        <f t="shared" si="3"/>
        <v>-1293119.7600000016</v>
      </c>
      <c r="H14" s="75">
        <f t="shared" si="3"/>
        <v>342702.5300000012</v>
      </c>
      <c r="I14" s="75">
        <f t="shared" si="3"/>
        <v>356000</v>
      </c>
      <c r="J14" s="75">
        <f t="shared" si="3"/>
        <v>356000</v>
      </c>
      <c r="K14" s="75">
        <f t="shared" si="3"/>
        <v>356000</v>
      </c>
      <c r="L14" s="75">
        <f t="shared" si="3"/>
        <v>356000</v>
      </c>
      <c r="M14" s="75">
        <f t="shared" si="3"/>
        <v>356000</v>
      </c>
      <c r="N14" s="75">
        <f t="shared" si="3"/>
        <v>356000</v>
      </c>
      <c r="O14" s="75">
        <f t="shared" si="3"/>
        <v>356000</v>
      </c>
      <c r="P14" s="75">
        <f t="shared" si="3"/>
        <v>356000</v>
      </c>
    </row>
    <row r="15" spans="2:16" ht="21" customHeight="1">
      <c r="B15" s="65" t="s">
        <v>27</v>
      </c>
      <c r="C15" s="66">
        <f aca="true" t="shared" si="4" ref="C15:P15">C16-C26</f>
        <v>-311063.89</v>
      </c>
      <c r="D15" s="66">
        <f t="shared" si="4"/>
        <v>585958.6600000001</v>
      </c>
      <c r="E15" s="66">
        <f t="shared" si="4"/>
        <v>855755.18</v>
      </c>
      <c r="F15" s="66">
        <f t="shared" si="4"/>
        <v>2951762.36</v>
      </c>
      <c r="G15" s="66">
        <f t="shared" si="4"/>
        <v>1293119.76</v>
      </c>
      <c r="H15" s="66">
        <f t="shared" si="4"/>
        <v>-342702.53</v>
      </c>
      <c r="I15" s="66">
        <f t="shared" si="4"/>
        <v>-356000</v>
      </c>
      <c r="J15" s="66">
        <f t="shared" si="4"/>
        <v>-356000</v>
      </c>
      <c r="K15" s="66">
        <f t="shared" si="4"/>
        <v>-356000</v>
      </c>
      <c r="L15" s="66">
        <f t="shared" si="4"/>
        <v>-356000</v>
      </c>
      <c r="M15" s="66">
        <f t="shared" si="4"/>
        <v>-356000</v>
      </c>
      <c r="N15" s="66">
        <f t="shared" si="4"/>
        <v>-356000</v>
      </c>
      <c r="O15" s="66">
        <f t="shared" si="4"/>
        <v>-356000</v>
      </c>
      <c r="P15" s="66">
        <f t="shared" si="4"/>
        <v>-356000</v>
      </c>
    </row>
    <row r="16" spans="2:16" ht="26.25" customHeight="1">
      <c r="B16" s="76" t="s">
        <v>28</v>
      </c>
      <c r="C16" s="77">
        <f>C25</f>
        <v>295354</v>
      </c>
      <c r="D16" s="77">
        <f>D23+D25</f>
        <v>1121958.6600000001</v>
      </c>
      <c r="E16" s="77">
        <f>E23+E25</f>
        <v>855755.18</v>
      </c>
      <c r="F16" s="77">
        <f aca="true" t="shared" si="5" ref="F16:P16">F17+F19+F21+F22+F23+F24+F25</f>
        <v>2951762.36</v>
      </c>
      <c r="G16" s="77">
        <f t="shared" si="5"/>
        <v>1517119.76</v>
      </c>
      <c r="H16" s="77">
        <f t="shared" si="5"/>
        <v>0</v>
      </c>
      <c r="I16" s="77">
        <f t="shared" si="5"/>
        <v>0</v>
      </c>
      <c r="J16" s="77">
        <f t="shared" si="5"/>
        <v>0</v>
      </c>
      <c r="K16" s="77">
        <f t="shared" si="5"/>
        <v>0</v>
      </c>
      <c r="L16" s="77">
        <f t="shared" si="5"/>
        <v>0</v>
      </c>
      <c r="M16" s="77">
        <f t="shared" si="5"/>
        <v>0</v>
      </c>
      <c r="N16" s="77">
        <f t="shared" si="5"/>
        <v>0</v>
      </c>
      <c r="O16" s="77">
        <f t="shared" si="5"/>
        <v>0</v>
      </c>
      <c r="P16" s="77">
        <f t="shared" si="5"/>
        <v>0</v>
      </c>
    </row>
    <row r="17" spans="2:16" ht="23.25" customHeight="1">
      <c r="B17" s="71" t="s">
        <v>29</v>
      </c>
      <c r="C17" s="72"/>
      <c r="D17" s="73"/>
      <c r="E17" s="73"/>
      <c r="F17" s="73">
        <v>2240000</v>
      </c>
      <c r="G17" s="73">
        <v>1174702.53</v>
      </c>
      <c r="H17" s="73"/>
      <c r="I17" s="73"/>
      <c r="J17" s="73"/>
      <c r="K17" s="73"/>
      <c r="L17" s="73"/>
      <c r="M17" s="73"/>
      <c r="N17" s="73"/>
      <c r="O17" s="73"/>
      <c r="P17" s="73"/>
    </row>
    <row r="18" spans="2:16" ht="38.25" customHeight="1">
      <c r="B18" s="71" t="s">
        <v>30</v>
      </c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2:16" ht="24.75" customHeight="1">
      <c r="B19" s="71" t="s">
        <v>31</v>
      </c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2:16" ht="34.5" customHeight="1">
      <c r="B20" s="71" t="s">
        <v>32</v>
      </c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2:16" ht="22.5" customHeight="1">
      <c r="B21" s="71" t="s">
        <v>33</v>
      </c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2:16" ht="25.5" customHeight="1">
      <c r="B22" s="71" t="s">
        <v>34</v>
      </c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2:16" ht="27" customHeight="1">
      <c r="B23" s="71" t="s">
        <v>35</v>
      </c>
      <c r="C23" s="72"/>
      <c r="D23" s="73">
        <v>585958.66</v>
      </c>
      <c r="E23" s="73">
        <v>855755.18</v>
      </c>
      <c r="F23" s="73">
        <v>711762.36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2:16" ht="23.25" customHeight="1">
      <c r="B24" s="71" t="s">
        <v>36</v>
      </c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2:16" ht="21.75" customHeight="1">
      <c r="B25" s="78" t="s">
        <v>37</v>
      </c>
      <c r="C25" s="79">
        <v>295354</v>
      </c>
      <c r="D25" s="80">
        <v>536000</v>
      </c>
      <c r="E25" s="80"/>
      <c r="F25" s="80"/>
      <c r="G25" s="80">
        <v>342417.23</v>
      </c>
      <c r="H25" s="80"/>
      <c r="I25" s="80"/>
      <c r="J25" s="80"/>
      <c r="K25" s="80"/>
      <c r="L25" s="80"/>
      <c r="M25" s="80"/>
      <c r="N25" s="80"/>
      <c r="O25" s="80"/>
      <c r="P25" s="80"/>
    </row>
    <row r="26" spans="2:16" ht="24.75" customHeight="1">
      <c r="B26" s="65" t="s">
        <v>38</v>
      </c>
      <c r="C26" s="66">
        <f>C27</f>
        <v>606417.89</v>
      </c>
      <c r="D26" s="66">
        <f>D27</f>
        <v>536000</v>
      </c>
      <c r="E26" s="66">
        <f>E27</f>
        <v>0</v>
      </c>
      <c r="F26" s="66">
        <f aca="true" t="shared" si="6" ref="F26:P26">F27+F29+F31+F32</f>
        <v>0</v>
      </c>
      <c r="G26" s="66">
        <f t="shared" si="6"/>
        <v>224000</v>
      </c>
      <c r="H26" s="66">
        <f t="shared" si="6"/>
        <v>342702.53</v>
      </c>
      <c r="I26" s="66">
        <f t="shared" si="6"/>
        <v>356000</v>
      </c>
      <c r="J26" s="66">
        <f t="shared" si="6"/>
        <v>356000</v>
      </c>
      <c r="K26" s="66">
        <f t="shared" si="6"/>
        <v>356000</v>
      </c>
      <c r="L26" s="66">
        <f t="shared" si="6"/>
        <v>356000</v>
      </c>
      <c r="M26" s="66">
        <f t="shared" si="6"/>
        <v>356000</v>
      </c>
      <c r="N26" s="66">
        <f t="shared" si="6"/>
        <v>356000</v>
      </c>
      <c r="O26" s="66">
        <f t="shared" si="6"/>
        <v>356000</v>
      </c>
      <c r="P26" s="66">
        <f t="shared" si="6"/>
        <v>356000</v>
      </c>
    </row>
    <row r="27" spans="2:17" ht="22.5" customHeight="1">
      <c r="B27" s="67" t="s">
        <v>39</v>
      </c>
      <c r="C27" s="68">
        <f>C28</f>
        <v>606417.89</v>
      </c>
      <c r="D27" s="69">
        <v>536000</v>
      </c>
      <c r="E27" s="69"/>
      <c r="F27" s="69"/>
      <c r="G27" s="81">
        <v>224000</v>
      </c>
      <c r="H27" s="81">
        <v>342702.53</v>
      </c>
      <c r="I27" s="81">
        <v>356000</v>
      </c>
      <c r="J27" s="81">
        <v>356000</v>
      </c>
      <c r="K27" s="81">
        <v>356000</v>
      </c>
      <c r="L27" s="81">
        <v>356000</v>
      </c>
      <c r="M27" s="81">
        <v>356000</v>
      </c>
      <c r="N27" s="81">
        <v>356000</v>
      </c>
      <c r="O27" s="81">
        <v>356000</v>
      </c>
      <c r="P27" s="81">
        <v>356000</v>
      </c>
      <c r="Q27" s="82"/>
    </row>
    <row r="28" spans="2:16" ht="39.75" customHeight="1">
      <c r="B28" s="71" t="s">
        <v>40</v>
      </c>
      <c r="C28" s="72">
        <v>606417.89</v>
      </c>
      <c r="D28" s="73"/>
      <c r="E28" s="73"/>
      <c r="F28" s="73"/>
      <c r="G28" s="83"/>
      <c r="H28" s="83"/>
      <c r="I28" s="83"/>
      <c r="J28" s="83"/>
      <c r="K28" s="83"/>
      <c r="L28" s="83"/>
      <c r="M28" s="83"/>
      <c r="N28" s="83"/>
      <c r="O28" s="83"/>
      <c r="P28" s="83"/>
    </row>
    <row r="29" spans="2:16" ht="23.25" customHeight="1">
      <c r="B29" s="71" t="s">
        <v>41</v>
      </c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2:16" ht="37.5" customHeight="1">
      <c r="B30" s="71" t="s">
        <v>42</v>
      </c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2:16" ht="23.25" customHeight="1">
      <c r="B31" s="71" t="s">
        <v>43</v>
      </c>
      <c r="C31" s="7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2:16" ht="23.25" customHeight="1">
      <c r="B32" s="71" t="s">
        <v>44</v>
      </c>
      <c r="C32" s="72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2:16" ht="27" customHeight="1">
      <c r="B33" s="65" t="s">
        <v>45</v>
      </c>
      <c r="C33" s="84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2:16" ht="25.5" customHeight="1">
      <c r="B34" s="65" t="s">
        <v>46</v>
      </c>
      <c r="C34" s="84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2:16" ht="45" customHeight="1">
      <c r="B35" s="67" t="s">
        <v>47</v>
      </c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2:16" ht="58.5" customHeight="1">
      <c r="B36" s="71" t="s">
        <v>48</v>
      </c>
      <c r="C36" s="72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2:16" ht="45" customHeight="1">
      <c r="B37" s="65" t="s">
        <v>49</v>
      </c>
      <c r="C37" s="66">
        <f aca="true" t="shared" si="7" ref="C37:P37">C38+C39+C40+C41+C42+C43</f>
        <v>0</v>
      </c>
      <c r="D37" s="66">
        <f t="shared" si="7"/>
        <v>536000</v>
      </c>
      <c r="E37" s="66">
        <f t="shared" si="7"/>
        <v>0</v>
      </c>
      <c r="F37" s="66">
        <f t="shared" si="7"/>
        <v>13630.02</v>
      </c>
      <c r="G37" s="66">
        <f t="shared" si="7"/>
        <v>349000</v>
      </c>
      <c r="H37" s="66">
        <f t="shared" si="7"/>
        <v>507702.53</v>
      </c>
      <c r="I37" s="66">
        <f t="shared" si="7"/>
        <v>501000</v>
      </c>
      <c r="J37" s="66">
        <f t="shared" si="7"/>
        <v>481000</v>
      </c>
      <c r="K37" s="66">
        <f t="shared" si="7"/>
        <v>461000</v>
      </c>
      <c r="L37" s="66">
        <f t="shared" si="7"/>
        <v>436000</v>
      </c>
      <c r="M37" s="66">
        <f t="shared" si="7"/>
        <v>416000</v>
      </c>
      <c r="N37" s="66">
        <f t="shared" si="7"/>
        <v>396000</v>
      </c>
      <c r="O37" s="66">
        <f t="shared" si="7"/>
        <v>381000</v>
      </c>
      <c r="P37" s="66">
        <f t="shared" si="7"/>
        <v>366000</v>
      </c>
    </row>
    <row r="38" spans="2:17" ht="25.5" customHeight="1">
      <c r="B38" s="67" t="s">
        <v>50</v>
      </c>
      <c r="C38" s="85">
        <f aca="true" t="shared" si="8" ref="C38:P38">C27-C28</f>
        <v>0</v>
      </c>
      <c r="D38" s="85">
        <f t="shared" si="8"/>
        <v>536000</v>
      </c>
      <c r="E38" s="85">
        <f t="shared" si="8"/>
        <v>0</v>
      </c>
      <c r="F38" s="85">
        <f t="shared" si="8"/>
        <v>0</v>
      </c>
      <c r="G38" s="85">
        <f t="shared" si="8"/>
        <v>224000</v>
      </c>
      <c r="H38" s="85">
        <f t="shared" si="8"/>
        <v>342702.53</v>
      </c>
      <c r="I38" s="85">
        <f t="shared" si="8"/>
        <v>356000</v>
      </c>
      <c r="J38" s="85">
        <f t="shared" si="8"/>
        <v>356000</v>
      </c>
      <c r="K38" s="85">
        <f t="shared" si="8"/>
        <v>356000</v>
      </c>
      <c r="L38" s="85">
        <f t="shared" si="8"/>
        <v>356000</v>
      </c>
      <c r="M38" s="85">
        <f t="shared" si="8"/>
        <v>356000</v>
      </c>
      <c r="N38" s="85">
        <f t="shared" si="8"/>
        <v>356000</v>
      </c>
      <c r="O38" s="85">
        <f t="shared" si="8"/>
        <v>356000</v>
      </c>
      <c r="P38" s="85">
        <f t="shared" si="8"/>
        <v>356000</v>
      </c>
      <c r="Q38" s="82"/>
    </row>
    <row r="39" spans="2:16" ht="28.5" customHeight="1">
      <c r="B39" s="71" t="s">
        <v>51</v>
      </c>
      <c r="C39" s="72"/>
      <c r="D39" s="73"/>
      <c r="E39" s="73"/>
      <c r="F39" s="73">
        <v>13630.02</v>
      </c>
      <c r="G39" s="73">
        <v>125000</v>
      </c>
      <c r="H39" s="73">
        <v>165000</v>
      </c>
      <c r="I39" s="73">
        <v>145000</v>
      </c>
      <c r="J39" s="73">
        <v>125000</v>
      </c>
      <c r="K39" s="73">
        <v>105000</v>
      </c>
      <c r="L39" s="73">
        <v>80000</v>
      </c>
      <c r="M39" s="73">
        <v>60000</v>
      </c>
      <c r="N39" s="73">
        <v>40000</v>
      </c>
      <c r="O39" s="73">
        <v>25000</v>
      </c>
      <c r="P39" s="73">
        <v>10000</v>
      </c>
    </row>
    <row r="40" spans="2:16" ht="23.25" customHeight="1">
      <c r="B40" s="71" t="s">
        <v>52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2:16" ht="21.75" customHeight="1">
      <c r="B41" s="71" t="s">
        <v>53</v>
      </c>
      <c r="C41" s="72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2:16" ht="41.25" customHeight="1">
      <c r="B42" s="71" t="s">
        <v>54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</row>
    <row r="43" spans="2:16" ht="44.25" customHeight="1">
      <c r="B43" s="71" t="s">
        <v>55</v>
      </c>
      <c r="C43" s="72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2:16" ht="23.25" customHeight="1">
      <c r="B44" s="74" t="s">
        <v>89</v>
      </c>
      <c r="C44" s="86">
        <f aca="true" t="shared" si="9" ref="C44:P44">C37/C7</f>
        <v>0</v>
      </c>
      <c r="D44" s="86">
        <f t="shared" si="9"/>
        <v>0.06442111169202422</v>
      </c>
      <c r="E44" s="86">
        <f t="shared" si="9"/>
        <v>0</v>
      </c>
      <c r="F44" s="86">
        <f t="shared" si="9"/>
        <v>0.0015846762445900781</v>
      </c>
      <c r="G44" s="86">
        <f t="shared" si="9"/>
        <v>0.038399670980176166</v>
      </c>
      <c r="H44" s="86">
        <f t="shared" si="9"/>
        <v>0.0561617842920354</v>
      </c>
      <c r="I44" s="86">
        <f t="shared" si="9"/>
        <v>0.05616591928251121</v>
      </c>
      <c r="J44" s="86">
        <f t="shared" si="9"/>
        <v>0.04800399201596806</v>
      </c>
      <c r="K44" s="86">
        <f t="shared" si="9"/>
        <v>0.054815695600475625</v>
      </c>
      <c r="L44" s="86">
        <f t="shared" si="9"/>
        <v>0.050994152046783627</v>
      </c>
      <c r="M44" s="86">
        <f t="shared" si="9"/>
        <v>0.04727272727272727</v>
      </c>
      <c r="N44" s="86">
        <f t="shared" si="9"/>
        <v>0.043756906077348064</v>
      </c>
      <c r="O44" s="86">
        <f t="shared" si="9"/>
        <v>0.041189189189189186</v>
      </c>
      <c r="P44" s="86">
        <f t="shared" si="9"/>
        <v>0.038324607329842934</v>
      </c>
    </row>
    <row r="45" spans="2:16" ht="29.25" customHeight="1">
      <c r="B45" s="65" t="s">
        <v>57</v>
      </c>
      <c r="C45" s="66">
        <f aca="true" t="shared" si="10" ref="C45:P45">C46+C48+C50+C51</f>
        <v>0</v>
      </c>
      <c r="D45" s="66">
        <f t="shared" si="10"/>
        <v>0</v>
      </c>
      <c r="E45" s="66">
        <f t="shared" si="10"/>
        <v>0</v>
      </c>
      <c r="F45" s="66">
        <f t="shared" si="10"/>
        <v>2240000</v>
      </c>
      <c r="G45" s="66">
        <f t="shared" si="10"/>
        <v>3190702.5300000003</v>
      </c>
      <c r="H45" s="66">
        <f t="shared" si="10"/>
        <v>2848000</v>
      </c>
      <c r="I45" s="66">
        <f t="shared" si="10"/>
        <v>2492000</v>
      </c>
      <c r="J45" s="66">
        <f t="shared" si="10"/>
        <v>2136000</v>
      </c>
      <c r="K45" s="66">
        <f t="shared" si="10"/>
        <v>1780000</v>
      </c>
      <c r="L45" s="66">
        <f t="shared" si="10"/>
        <v>1424000</v>
      </c>
      <c r="M45" s="66">
        <f t="shared" si="10"/>
        <v>1068000</v>
      </c>
      <c r="N45" s="66">
        <f t="shared" si="10"/>
        <v>712000</v>
      </c>
      <c r="O45" s="66">
        <f t="shared" si="10"/>
        <v>356000</v>
      </c>
      <c r="P45" s="66">
        <f t="shared" si="10"/>
        <v>0</v>
      </c>
    </row>
    <row r="46" spans="2:16" ht="19.5" customHeight="1">
      <c r="B46" s="67" t="s">
        <v>58</v>
      </c>
      <c r="C46" s="68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 ht="33" customHeight="1">
      <c r="B47" s="71" t="s">
        <v>59</v>
      </c>
      <c r="C47" s="88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2:16" ht="21" customHeight="1">
      <c r="B48" s="71" t="s">
        <v>60</v>
      </c>
      <c r="C48" s="72">
        <f>C17</f>
        <v>0</v>
      </c>
      <c r="D48" s="72">
        <f>D17</f>
        <v>0</v>
      </c>
      <c r="E48" s="72">
        <f>E17</f>
        <v>0</v>
      </c>
      <c r="F48" s="72">
        <f>F17</f>
        <v>2240000</v>
      </c>
      <c r="G48" s="72">
        <f>2240000+1174702.53-224000</f>
        <v>3190702.5300000003</v>
      </c>
      <c r="H48" s="72">
        <f aca="true" t="shared" si="11" ref="H48:P48">H17+G48-H27</f>
        <v>2848000</v>
      </c>
      <c r="I48" s="72">
        <f t="shared" si="11"/>
        <v>2492000</v>
      </c>
      <c r="J48" s="90">
        <f t="shared" si="11"/>
        <v>2136000</v>
      </c>
      <c r="K48" s="72">
        <f t="shared" si="11"/>
        <v>1780000</v>
      </c>
      <c r="L48" s="72">
        <f t="shared" si="11"/>
        <v>1424000</v>
      </c>
      <c r="M48" s="72">
        <f t="shared" si="11"/>
        <v>1068000</v>
      </c>
      <c r="N48" s="72">
        <f t="shared" si="11"/>
        <v>712000</v>
      </c>
      <c r="O48" s="72">
        <f t="shared" si="11"/>
        <v>356000</v>
      </c>
      <c r="P48" s="72">
        <f t="shared" si="11"/>
        <v>0</v>
      </c>
    </row>
    <row r="49" spans="2:16" ht="37.5" customHeight="1">
      <c r="B49" s="71" t="s">
        <v>61</v>
      </c>
      <c r="C49" s="8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2:16" ht="18.75" customHeight="1">
      <c r="B50" s="71" t="s">
        <v>62</v>
      </c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2:16" ht="19.5" customHeight="1">
      <c r="B51" s="71" t="s">
        <v>63</v>
      </c>
      <c r="C51" s="72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2:16" ht="20.25" customHeight="1">
      <c r="B52" s="65" t="s">
        <v>90</v>
      </c>
      <c r="C52" s="91">
        <f aca="true" t="shared" si="12" ref="C52:P52">C45/C7</f>
        <v>0</v>
      </c>
      <c r="D52" s="91">
        <f t="shared" si="12"/>
        <v>0</v>
      </c>
      <c r="E52" s="91">
        <f t="shared" si="12"/>
        <v>0</v>
      </c>
      <c r="F52" s="91">
        <f t="shared" si="12"/>
        <v>0.2604306367768921</v>
      </c>
      <c r="G52" s="91">
        <f t="shared" si="12"/>
        <v>0.35106569440577556</v>
      </c>
      <c r="H52" s="91">
        <f t="shared" si="12"/>
        <v>0.31504424778761064</v>
      </c>
      <c r="I52" s="91">
        <f t="shared" si="12"/>
        <v>0.27937219730941704</v>
      </c>
      <c r="J52" s="91">
        <f t="shared" si="12"/>
        <v>0.21317365269461078</v>
      </c>
      <c r="K52" s="91">
        <f t="shared" si="12"/>
        <v>0.2116527942925089</v>
      </c>
      <c r="L52" s="91">
        <f t="shared" si="12"/>
        <v>0.16654970760233917</v>
      </c>
      <c r="M52" s="91">
        <f t="shared" si="12"/>
        <v>0.12136363636363637</v>
      </c>
      <c r="N52" s="91">
        <f t="shared" si="12"/>
        <v>0.07867403314917128</v>
      </c>
      <c r="O52" s="91">
        <f t="shared" si="12"/>
        <v>0.03848648648648648</v>
      </c>
      <c r="P52" s="91">
        <f t="shared" si="12"/>
        <v>0</v>
      </c>
    </row>
    <row r="53" spans="2:16" ht="25.5">
      <c r="B53" s="65" t="s">
        <v>65</v>
      </c>
      <c r="C53" s="92" t="s">
        <v>66</v>
      </c>
      <c r="D53" s="93" t="s">
        <v>66</v>
      </c>
      <c r="E53" s="93" t="s">
        <v>66</v>
      </c>
      <c r="F53" s="94">
        <f aca="true" t="shared" si="13" ref="F53:P53">((C8+C10-C12)/C7+(D8+D10-D12)/D7+(E8+E10-E12)/E7)/3</f>
        <v>0.1134150153294214</v>
      </c>
      <c r="G53" s="94">
        <f t="shared" si="13"/>
        <v>0.03995136275713445</v>
      </c>
      <c r="H53" s="94">
        <f t="shared" si="13"/>
        <v>0.007310962138909719</v>
      </c>
      <c r="I53" s="94">
        <f t="shared" si="13"/>
        <v>0.010726763242316965</v>
      </c>
      <c r="J53" s="94">
        <f t="shared" si="13"/>
        <v>0.05403161220274433</v>
      </c>
      <c r="K53" s="94">
        <f t="shared" si="13"/>
        <v>0.08406368300978569</v>
      </c>
      <c r="L53" s="94">
        <f t="shared" si="13"/>
        <v>0.07899137357823734</v>
      </c>
      <c r="M53" s="94">
        <f t="shared" si="13"/>
        <v>0.08005222201222716</v>
      </c>
      <c r="N53" s="94">
        <f t="shared" si="13"/>
        <v>0.07642432628852304</v>
      </c>
      <c r="O53" s="94">
        <f t="shared" si="13"/>
        <v>0.07642721682268061</v>
      </c>
      <c r="P53" s="94">
        <f t="shared" si="13"/>
        <v>0.07449180772937679</v>
      </c>
    </row>
    <row r="54" spans="2:16" ht="38.25">
      <c r="B54" s="76" t="s">
        <v>67</v>
      </c>
      <c r="C54" s="95" t="s">
        <v>66</v>
      </c>
      <c r="D54" s="96" t="s">
        <v>66</v>
      </c>
      <c r="E54" s="96" t="s">
        <v>66</v>
      </c>
      <c r="F54" s="96" t="s">
        <v>91</v>
      </c>
      <c r="G54" s="96" t="s">
        <v>92</v>
      </c>
      <c r="H54" s="96" t="s">
        <v>92</v>
      </c>
      <c r="I54" s="96" t="s">
        <v>92</v>
      </c>
      <c r="J54" s="96" t="s">
        <v>91</v>
      </c>
      <c r="K54" s="96" t="s">
        <v>91</v>
      </c>
      <c r="L54" s="96" t="s">
        <v>91</v>
      </c>
      <c r="M54" s="96" t="s">
        <v>91</v>
      </c>
      <c r="N54" s="96" t="s">
        <v>91</v>
      </c>
      <c r="O54" s="96" t="s">
        <v>91</v>
      </c>
      <c r="P54" s="96" t="s">
        <v>91</v>
      </c>
    </row>
  </sheetData>
  <sheetProtection selectLockedCells="1" selectUnlockedCells="1"/>
  <mergeCells count="1">
    <mergeCell ref="B4:P4"/>
  </mergeCells>
  <printOptions horizontalCentered="1"/>
  <pageMargins left="0.2361111111111111" right="0.2361111111111111" top="0.7875" bottom="0.3597222222222222" header="0.5118055555555555" footer="0.5118055555555555"/>
  <pageSetup horizontalDpi="300" verticalDpi="300" orientation="landscape" paperSize="9" scale="62"/>
  <rowBreaks count="2" manualBreakCount="2">
    <brk id="32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2011-05-06T06:10:05Z</dcterms:modified>
  <cp:category/>
  <cp:version/>
  <cp:contentType/>
  <cp:contentStatus/>
</cp:coreProperties>
</file>