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8" activeTab="0"/>
  </bookViews>
  <sheets>
    <sheet name="1" sheetId="1" r:id="rId1"/>
    <sheet name="1a" sheetId="2" r:id="rId2"/>
    <sheet name="2" sheetId="3" r:id="rId3"/>
    <sheet name="Oś" sheetId="4" r:id="rId4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E38" authorId="0">
      <text>
        <r>
          <rPr>
            <sz val="10"/>
            <rFont val="Arial CE"/>
            <family val="0"/>
          </rPr>
          <t>osiedle</t>
        </r>
      </text>
    </comment>
    <comment ref="E62" authorId="0">
      <text>
        <r>
          <rPr>
            <sz val="10"/>
            <rFont val="Arial CE"/>
            <family val="0"/>
          </rPr>
          <t>12.000 - prawnik</t>
        </r>
      </text>
    </comment>
    <comment ref="E188" authorId="0">
      <text>
        <r>
          <rPr>
            <sz val="10"/>
            <rFont val="Arial CE"/>
            <family val="0"/>
          </rPr>
          <t>19.000 – dotacja
27.592 – własne</t>
        </r>
      </text>
    </comment>
    <comment ref="E230" authorId="0">
      <text>
        <r>
          <rPr>
            <sz val="10"/>
            <rFont val="Arial CE"/>
            <family val="0"/>
          </rPr>
          <t>Ubezpieczenie mienia, 
związek śmieciowy - 4.344,20</t>
        </r>
      </text>
    </comment>
  </commentList>
</comments>
</file>

<file path=xl/sharedStrings.xml><?xml version="1.0" encoding="utf-8"?>
<sst xmlns="http://schemas.openxmlformats.org/spreadsheetml/2006/main" count="555" uniqueCount="240">
  <si>
    <t>Załącznik Nr 1 do zarządzenia nr 20/ 2006</t>
  </si>
  <si>
    <t>Wójta Gminy Kruklanki</t>
  </si>
  <si>
    <t>z dnia 24 sierpnia  2006r.</t>
  </si>
  <si>
    <t>Wykonanie  DOCHODÓW budżetu Gminy Kruklanki w II kwartale 2006r.</t>
  </si>
  <si>
    <t>Klasyfikacja</t>
  </si>
  <si>
    <t xml:space="preserve">Wyszczególnienie </t>
  </si>
  <si>
    <t>Plan na 2006r.</t>
  </si>
  <si>
    <t>Wykonanie</t>
  </si>
  <si>
    <t>%</t>
  </si>
  <si>
    <t>Dział</t>
  </si>
  <si>
    <t>Rozdział</t>
  </si>
  <si>
    <t>§</t>
  </si>
  <si>
    <t>010</t>
  </si>
  <si>
    <t>ROLNICTWO I ŁOWIECTWO</t>
  </si>
  <si>
    <t>01010</t>
  </si>
  <si>
    <t>Infrastruktura wodociągowa i sanitacyjna wsi</t>
  </si>
  <si>
    <t>Środki na dofinansowanie własnych inwestycji gmin, powiatów, samorządów województw, pozyskane z innych źródeł</t>
  </si>
  <si>
    <t>01036</t>
  </si>
  <si>
    <t>Restrukturyzacja i modernizacja sektora żywnościowego oraz rozwój obszarów wiejskich</t>
  </si>
  <si>
    <t>020</t>
  </si>
  <si>
    <t>LEŚNICTWO</t>
  </si>
  <si>
    <t>02001</t>
  </si>
  <si>
    <t>Gospodarka leśna</t>
  </si>
  <si>
    <t>0750</t>
  </si>
  <si>
    <t>Dochody z najmu i dzierżawy składników majątkowych Skarbu Państwa lub j.s.t. oraz innych umów o podobnym charakterze</t>
  </si>
  <si>
    <t>700</t>
  </si>
  <si>
    <t>GOSPODARKA MIESZKANIOWA</t>
  </si>
  <si>
    <t>70005</t>
  </si>
  <si>
    <t>Gospodarka gruntami i nieruchomościami</t>
  </si>
  <si>
    <t>0470</t>
  </si>
  <si>
    <t>Wieczyste użytkowanie gruntów</t>
  </si>
  <si>
    <t>Dochody z najmu i dzierżawy składników majątkowych ... oraz innych umów o podobnym charakterze</t>
  </si>
  <si>
    <t>0870</t>
  </si>
  <si>
    <t>Wpływy ze sprzedaży składników majątkowych</t>
  </si>
  <si>
    <t>0910</t>
  </si>
  <si>
    <t>Odsetki od nieterminowych wpłat z tytułu podatków i opłat</t>
  </si>
  <si>
    <t>750</t>
  </si>
  <si>
    <t>ADMINISTRACJA  PUBLICZNA</t>
  </si>
  <si>
    <t>75011</t>
  </si>
  <si>
    <t>Urzędy wojewódzkie</t>
  </si>
  <si>
    <t>2010</t>
  </si>
  <si>
    <t>Dotacje celowe otrzymane z budżetu państwa na realizację zadań bieżących z zakresu admin. rządowej oraz innych ustaw zleconych gminie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</si>
  <si>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</si>
  <si>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</si>
  <si>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</si>
  <si>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</si>
  <si>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BEZPIECZEŃSTWO  PUBLICZNE  I  OCHRONA  PRZECIWPOŻAROWA</t>
  </si>
  <si>
    <t>Obrona cywilna</t>
  </si>
  <si>
    <t>756</t>
  </si>
  <si>
    <t>DOCHODY OD OSÓB PRAWNYCH 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</si>
  <si>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</si>
  <si>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</si>
  <si>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</si>
  <si>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</si>
  <si>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do spadków i darowizn,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</si>
  <si>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</si>
  <si>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</si>
  <si>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</si>
  <si>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</si>
  <si>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</si>
  <si>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</si>
  <si>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</si>
  <si>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</si>
  <si>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0440</t>
  </si>
  <si>
    <t>Wpływy z opłaty miejscowej</t>
  </si>
  <si>
    <t>0500</t>
  </si>
  <si>
    <t>Podatek od czynności cywilno prawnych</t>
  </si>
  <si>
    <t>75616</t>
  </si>
  <si>
    <t>Wpływy z podatku rolnego, podatku leśnego, podatku do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</si>
  <si>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</si>
  <si>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</si>
  <si>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</si>
  <si>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psa</t>
  </si>
  <si>
    <t>0430</t>
  </si>
  <si>
    <t>Wpływy z opłaty targowej</t>
  </si>
  <si>
    <t>0450</t>
  </si>
  <si>
    <t>Wpływy z opłaty administracyjnej za czynności urzędowe</t>
  </si>
  <si>
    <t>0690</t>
  </si>
  <si>
    <t>Wpływy z różnych opłat</t>
  </si>
  <si>
    <t>75618</t>
  </si>
  <si>
    <t>Wpływy z opłaty skarbowej</t>
  </si>
  <si>
    <t>0410</t>
  </si>
  <si>
    <t>75621</t>
  </si>
  <si>
    <t>Udział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</si>
  <si>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</si>
  <si>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</si>
  <si>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</si>
  <si>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</si>
  <si>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</si>
  <si>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</si>
  <si>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</si>
  <si>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j.s.t.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</si>
  <si>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</si>
  <si>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</si>
  <si>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</si>
  <si>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</si>
  <si>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</si>
  <si>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</si>
  <si>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</si>
  <si>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</si>
  <si>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</si>
  <si>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</si>
  <si>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</si>
  <si>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</si>
  <si>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</si>
  <si>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gmin.</t>
  </si>
  <si>
    <t>851</t>
  </si>
  <si>
    <t>OCHRONA ZDROWIA</t>
  </si>
  <si>
    <t>85154</t>
  </si>
  <si>
    <t>Przeciwdziałanie alkoholizmowi</t>
  </si>
  <si>
    <t>0480</t>
  </si>
  <si>
    <t>Wpływy z opłat za zezwolenie na sprzedaż alkoholu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</si>
  <si>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</si>
  <si>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</si>
  <si>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</si>
  <si>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</si>
  <si>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</si>
  <si>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</si>
  <si>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</si>
  <si>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naturze oraz składki na ubezpieczenia społeczne i zdrowotne</t>
  </si>
  <si>
    <t>85219</t>
  </si>
  <si>
    <t>Ośrodki pomocy społecznej</t>
  </si>
  <si>
    <t>Pozostała działalność</t>
  </si>
  <si>
    <t>EDUKACYJNA OPIEKA WYCHOWAWCZA</t>
  </si>
  <si>
    <t>Pomoc materialna dla uczniów</t>
  </si>
  <si>
    <t>900</t>
  </si>
  <si>
    <t>GOSPODARKA KOMUNALNA I OCHRONA ŚRODOWISKA</t>
  </si>
  <si>
    <t>90001</t>
  </si>
  <si>
    <t>Gospodarka ściekowa i ochrona wód</t>
  </si>
  <si>
    <t>0830</t>
  </si>
  <si>
    <t>Wpływy z usług</t>
  </si>
  <si>
    <t>DOCHODY OGÓŁEM</t>
  </si>
  <si>
    <t>Załącznik Nr 1a do zarządzenia nr 20 / 2006</t>
  </si>
  <si>
    <r>
      <t>Wykonanie DOCHODÓW</t>
    </r>
    <r>
      <rPr>
        <sz val="14"/>
        <color indexed="8"/>
        <rFont val="Times New Roman"/>
        <family val="4"/>
      </rPr>
      <t xml:space="preserve"> budżetu Gminy Kruklanki w II kw 2006r.</t>
    </r>
  </si>
  <si>
    <t>Plan na 2006</t>
  </si>
  <si>
    <t>I. Podatki i opłaty</t>
  </si>
  <si>
    <t xml:space="preserve">  1. Od nieruchomości - 0310</t>
  </si>
  <si>
    <t xml:space="preserve">  2. Rolny - 0320</t>
  </si>
  <si>
    <t xml:space="preserve">  3. Od środków transportowych - 0340</t>
  </si>
  <si>
    <t xml:space="preserve">  4. Opłata skarbowa - 0410</t>
  </si>
  <si>
    <t xml:space="preserve">  5. Wpływy z karty podatkowej - 0350</t>
  </si>
  <si>
    <t xml:space="preserve">  6. Udział w podatku dochodowym od osób prawnych - 0020</t>
  </si>
  <si>
    <t xml:space="preserve">  7. Udział w podatku dochodowym od osób fizycznych - 0010</t>
  </si>
  <si>
    <t>II. Dochody z majątku gminy</t>
  </si>
  <si>
    <t xml:space="preserve">  1. Ze sprzedaży</t>
  </si>
  <si>
    <t xml:space="preserve">  2. Z dzierżawy</t>
  </si>
  <si>
    <t>III. Wpłaty od jednostek organizacyjnych gminy</t>
  </si>
  <si>
    <t>IV. Pozostałe dochody</t>
  </si>
  <si>
    <t>A. Ogółem dochody własne</t>
  </si>
  <si>
    <t>V. Subwencja ogólna</t>
  </si>
  <si>
    <t>VI. Ogółem dotacje, z tego</t>
  </si>
  <si>
    <t xml:space="preserve">  1. Dotacje celowe na zadania własne gminy (2030-6330)</t>
  </si>
  <si>
    <t xml:space="preserve">  2. Dotacje celowe na zadania zlecane gminom (2010-6310)</t>
  </si>
  <si>
    <t xml:space="preserve">  3. Dotacje celowe na zadania realizowane w drodze umów i porozumień (2310-2330, 6610-6630)</t>
  </si>
  <si>
    <t xml:space="preserve">  4. Inne dotacje</t>
  </si>
  <si>
    <t>B. Ogółem subwencje i dotacje</t>
  </si>
  <si>
    <t>C. Środki pozyskane z innych źródeł (bieżące i inwestycyjne)</t>
  </si>
  <si>
    <t>Załącznik Nr 2 do zarządzenia nr 20/ 2006</t>
  </si>
  <si>
    <t>z dnia 24 sierpnia 2006</t>
  </si>
  <si>
    <r>
      <t xml:space="preserve"> </t>
    </r>
    <r>
      <rPr>
        <b/>
        <sz val="14"/>
        <rFont val="Arial"/>
        <family val="2"/>
      </rPr>
      <t>Wykonanie</t>
    </r>
    <r>
      <rPr>
        <b/>
        <sz val="14"/>
        <rFont val="Times New Roman"/>
        <family val="0"/>
      </rPr>
      <t xml:space="preserve"> WYDATKÓW</t>
    </r>
    <r>
      <rPr>
        <sz val="14"/>
        <rFont val="Times New Roman"/>
        <family val="0"/>
      </rPr>
      <t xml:space="preserve"> budżetu Gminy Kruklanki na 2006r.</t>
    </r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</si>
  <si>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</si>
  <si>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</si>
  <si>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</si>
  <si>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</si>
  <si>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400</t>
  </si>
  <si>
    <t>WYTWARZANIE I ZAOPATRYWANIE W ENERGIĘ ELEKTRYCZNĄ, GAZ I WODĘ</t>
  </si>
  <si>
    <t>40002</t>
  </si>
  <si>
    <t>Dostarczanie wody</t>
  </si>
  <si>
    <t>Zakup usług pozostałych</t>
  </si>
  <si>
    <t>TRANSPORT I ŁĄCZNOŚĆ</t>
  </si>
  <si>
    <t>60016</t>
  </si>
  <si>
    <t>Drogi publiczne gminne</t>
  </si>
  <si>
    <t>Wynagrodzenia bezosobowe</t>
  </si>
  <si>
    <t>Zakup materiałów i wyposażenia</t>
  </si>
  <si>
    <t>TURYSTYKA</t>
  </si>
  <si>
    <t>63003</t>
  </si>
  <si>
    <t>Zadania w zakresie upowszechniania turystyki</t>
  </si>
  <si>
    <t>Dotacje celowe na zadania bieżące</t>
  </si>
  <si>
    <t>Wynagrodzenia agencyjno-prowizyjne</t>
  </si>
  <si>
    <t>Zakup pozostałych usług</t>
  </si>
  <si>
    <t>Różne opłaty i składki</t>
  </si>
  <si>
    <t>710</t>
  </si>
  <si>
    <t>DZIAŁALNOŚĆ USŁUGOWA</t>
  </si>
  <si>
    <t>71035</t>
  </si>
  <si>
    <t>Cmentarze</t>
  </si>
  <si>
    <t xml:space="preserve">Zakup pozostałych usług 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</si>
  <si>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</si>
  <si>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</si>
  <si>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</si>
  <si>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</si>
  <si>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</si>
  <si>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</si>
  <si>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 xml:space="preserve">Rady gmin (miast i miast na prawach powiatu) </t>
  </si>
  <si>
    <t>Różne wydatki na rzecz osób fizycznych</t>
  </si>
  <si>
    <t>Podróże służbowe krajowe</t>
  </si>
  <si>
    <t>Urzędy gmin (miast i miast na prawach powiatu)</t>
  </si>
  <si>
    <t>Wydatki osobowe nie zaliczane do wynagrodzeń</t>
  </si>
  <si>
    <t>Nagrody o charakterze szczególnym niezaliczane do wynagrodzeń</t>
  </si>
  <si>
    <t>Zakup energii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</si>
  <si>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</si>
  <si>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</si>
  <si>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Ochotnicze straże pożarne</t>
  </si>
  <si>
    <t>Pobór podatków, opłat i nieopodatkowanych należności budżetowych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</si>
  <si>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</si>
  <si>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</si>
  <si>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</si>
  <si>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</si>
  <si>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 xml:space="preserve">Rezerwy  </t>
  </si>
  <si>
    <t>Inne formy pomocy dla uczniów</t>
  </si>
  <si>
    <t>Dodatkowe wynagrodzenia roczne</t>
  </si>
  <si>
    <t>Zakup pomocy naukowych, dydaktycznych i książek</t>
  </si>
  <si>
    <t>Przedszkola</t>
  </si>
  <si>
    <t>Gimnazja</t>
  </si>
  <si>
    <t>Dowożenie uczniów do szkół</t>
  </si>
  <si>
    <t>Dokształcanie i doskonalenie nauczycieli</t>
  </si>
  <si>
    <t>Domy pomocy społecznej</t>
  </si>
  <si>
    <t>Świadczenia społeczne</t>
  </si>
  <si>
    <t>4130</t>
  </si>
  <si>
    <t xml:space="preserve">Składki na ubezpieczenia zdrowotne  </t>
  </si>
  <si>
    <t>Zasiłki i pomoc w naturze oraz składki na ubezpieczenia społeczne</t>
  </si>
  <si>
    <t>85215</t>
  </si>
  <si>
    <t>Dodatki mieszkaniowe</t>
  </si>
  <si>
    <t>Świetlice szkolne</t>
  </si>
  <si>
    <t>Oczyszczanie miast i wsi</t>
  </si>
  <si>
    <t>Utrzymanie zieleni w miastach i gminach</t>
  </si>
  <si>
    <t>Oświetlenie ulic</t>
  </si>
  <si>
    <t>Usługi materialne</t>
  </si>
  <si>
    <t>Wpływy i wydatki związane z gromadzeniem środków z opłat i kar za korzystanie ze środowiska</t>
  </si>
  <si>
    <t>Różne opłaty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</si>
  <si>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</si>
  <si>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</si>
  <si>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</si>
  <si>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</si>
  <si>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</si>
  <si>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Dotacja celowa z budżetu na finansowanie lub dofinansowanie zadań zleconych do realizacji stowarzyszeniom</t>
  </si>
  <si>
    <t>OGÓŁEM WYDATKI</t>
  </si>
  <si>
    <t>Szkoły podstawowe - Kruklanki</t>
  </si>
  <si>
    <t>Szkoły podstawowe - Boćwinka</t>
  </si>
  <si>
    <t>Przedszkola przy szkołach podstawowych Kruklanki</t>
  </si>
  <si>
    <t>Przedszkola przy szkołach podstawowych Boćwinka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</si>
</sst>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.00"/>
    <numFmt numFmtId="168" formatCode="0%"/>
    <numFmt numFmtId="169" formatCode="#,##0.0000"/>
  </numFmts>
  <fonts count="31">
    <font>
      <sz val="10"/>
      <name val="Arial CE"/>
      <family val="0"/>
    </font>
    <font>
      <sz val="10"/>
      <name val="Arial"/>
      <family val="0"/>
    </font>
    <font>
      <sz val="9"/>
      <name val="Arial CE"/>
      <family val="0"/>
    </font>
    <font>
      <b/>
      <sz val="14"/>
      <name val="Arial"/>
      <family val="2"/>
    </font>
    <font>
      <b/>
      <sz val="14"/>
      <name val="Times New Roman"/>
      <family val="0"/>
    </font>
    <font>
      <i/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1"/>
      <name val="Times New Roman CE"/>
      <family val="0"/>
    </font>
    <font>
      <b/>
      <sz val="10"/>
      <name val="Arial"/>
      <family val="0"/>
    </font>
    <font>
      <b/>
      <sz val="12"/>
      <name val="Arial"/>
      <family val="2"/>
    </font>
    <font>
      <sz val="14"/>
      <name val="Arial CE"/>
      <family val="2"/>
    </font>
    <font>
      <i/>
      <sz val="14"/>
      <name val="Arial CE"/>
      <family val="0"/>
    </font>
    <font>
      <sz val="12"/>
      <name val="Arial CE"/>
      <family val="0"/>
    </font>
    <font>
      <i/>
      <sz val="11"/>
      <name val="Times New Roman CE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4"/>
    </font>
    <font>
      <sz val="10"/>
      <name val="Times New Roman"/>
      <family val="0"/>
    </font>
    <font>
      <sz val="12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sz val="14"/>
      <name val="Arial"/>
      <family val="2"/>
    </font>
    <font>
      <b/>
      <sz val="14"/>
      <name val="Lucida Sans Unicode"/>
      <family val="0"/>
    </font>
    <font>
      <sz val="14"/>
      <name val="Times New Roman"/>
      <family val="0"/>
    </font>
    <font>
      <b/>
      <sz val="14"/>
      <name val="Arial CE"/>
      <family val="0"/>
    </font>
    <font>
      <u val="single"/>
      <sz val="11"/>
      <name val="Arial CE"/>
      <family val="0"/>
    </font>
    <font>
      <i/>
      <sz val="12"/>
      <name val="Arial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</cellStyleXfs>
  <cellXfs count="283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167" fontId="8" fillId="0" borderId="1" xfId="0" applyNumberFormat="1" applyFont="1" applyBorder="1" applyAlignment="1">
      <alignment vertical="center"/>
    </xf>
    <xf numFmtId="167" fontId="5" fillId="0" borderId="1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vertical="center"/>
    </xf>
    <xf numFmtId="167" fontId="9" fillId="0" borderId="1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6" fontId="0" fillId="0" borderId="1" xfId="19" applyNumberFormat="1" applyFont="1" applyFill="1" applyBorder="1" applyAlignment="1" applyProtection="1">
      <alignment vertical="center"/>
      <protection/>
    </xf>
    <xf numFmtId="167" fontId="0" fillId="0" borderId="1" xfId="0" applyNumberFormat="1" applyFont="1" applyBorder="1" applyAlignment="1">
      <alignment horizontal="right" vertical="center"/>
    </xf>
    <xf numFmtId="166" fontId="9" fillId="0" borderId="1" xfId="19" applyNumberFormat="1" applyFont="1" applyFill="1" applyBorder="1" applyAlignment="1" applyProtection="1">
      <alignment vertical="center"/>
      <protection/>
    </xf>
    <xf numFmtId="167" fontId="9" fillId="0" borderId="1" xfId="19" applyNumberFormat="1" applyFont="1" applyFill="1" applyBorder="1" applyAlignment="1" applyProtection="1">
      <alignment vertical="center"/>
      <protection/>
    </xf>
    <xf numFmtId="165" fontId="10" fillId="0" borderId="2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167" fontId="10" fillId="0" borderId="1" xfId="0" applyNumberFormat="1" applyFont="1" applyBorder="1" applyAlignment="1">
      <alignment vertical="center"/>
    </xf>
    <xf numFmtId="165" fontId="11" fillId="0" borderId="3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vertical="center"/>
    </xf>
    <xf numFmtId="167" fontId="12" fillId="0" borderId="1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5" fontId="11" fillId="0" borderId="3" xfId="0" applyNumberFormat="1" applyFont="1" applyBorder="1" applyAlignment="1">
      <alignment vertical="center"/>
    </xf>
    <xf numFmtId="164" fontId="12" fillId="0" borderId="1" xfId="0" applyFont="1" applyBorder="1" applyAlignment="1">
      <alignment horizontal="left" vertical="center" wrapText="1"/>
    </xf>
    <xf numFmtId="165" fontId="12" fillId="0" borderId="4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wrapText="1"/>
    </xf>
    <xf numFmtId="165" fontId="11" fillId="0" borderId="4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164" fontId="10" fillId="0" borderId="1" xfId="0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/>
    </xf>
    <xf numFmtId="166" fontId="9" fillId="0" borderId="1" xfId="0" applyNumberFormat="1" applyFont="1" applyBorder="1" applyAlignment="1">
      <alignment vertical="center"/>
    </xf>
    <xf numFmtId="167" fontId="9" fillId="0" borderId="1" xfId="0" applyNumberFormat="1" applyFont="1" applyBorder="1" applyAlignment="1">
      <alignment vertical="center"/>
    </xf>
    <xf numFmtId="164" fontId="10" fillId="0" borderId="6" xfId="0" applyFont="1" applyBorder="1" applyAlignment="1">
      <alignment horizontal="center" vertical="center"/>
    </xf>
    <xf numFmtId="164" fontId="9" fillId="0" borderId="6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6" fontId="0" fillId="0" borderId="1" xfId="19" applyNumberFormat="1" applyFont="1" applyFill="1" applyBorder="1" applyAlignment="1" applyProtection="1">
      <alignment vertical="center"/>
      <protection/>
    </xf>
    <xf numFmtId="164" fontId="13" fillId="0" borderId="1" xfId="0" applyFont="1" applyBorder="1" applyAlignment="1">
      <alignment horizontal="center" vertical="center" wrapText="1"/>
    </xf>
    <xf numFmtId="164" fontId="12" fillId="0" borderId="8" xfId="0" applyFont="1" applyBorder="1" applyAlignment="1">
      <alignment horizontal="center" vertical="center" wrapText="1"/>
    </xf>
    <xf numFmtId="164" fontId="12" fillId="0" borderId="9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0" fillId="0" borderId="1" xfId="0" applyFont="1" applyBorder="1" applyAlignment="1">
      <alignment wrapText="1"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5" fontId="12" fillId="0" borderId="1" xfId="0" applyNumberFormat="1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vertical="center"/>
    </xf>
    <xf numFmtId="164" fontId="12" fillId="0" borderId="1" xfId="0" applyFont="1" applyBorder="1" applyAlignment="1">
      <alignment horizontal="left" vertical="center"/>
    </xf>
    <xf numFmtId="165" fontId="1" fillId="0" borderId="4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4" fontId="1" fillId="0" borderId="7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6" fontId="13" fillId="0" borderId="1" xfId="0" applyNumberFormat="1" applyFont="1" applyBorder="1" applyAlignment="1">
      <alignment vertical="center"/>
    </xf>
    <xf numFmtId="167" fontId="13" fillId="0" borderId="1" xfId="0" applyNumberFormat="1" applyFont="1" applyBorder="1" applyAlignment="1">
      <alignment vertical="center"/>
    </xf>
    <xf numFmtId="164" fontId="9" fillId="0" borderId="8" xfId="0" applyFont="1" applyBorder="1" applyAlignment="1">
      <alignment horizontal="center" vertical="center"/>
    </xf>
    <xf numFmtId="164" fontId="9" fillId="0" borderId="1" xfId="0" applyFont="1" applyBorder="1" applyAlignment="1">
      <alignment vertical="center"/>
    </xf>
    <xf numFmtId="165" fontId="0" fillId="0" borderId="7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12" fillId="0" borderId="1" xfId="0" applyFont="1" applyFill="1" applyBorder="1" applyAlignment="1" applyProtection="1">
      <alignment horizontal="left" vertical="center" wrapText="1"/>
      <protection locked="0"/>
    </xf>
    <xf numFmtId="165" fontId="12" fillId="0" borderId="10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vertical="center"/>
    </xf>
    <xf numFmtId="164" fontId="12" fillId="0" borderId="2" xfId="0" applyFont="1" applyBorder="1" applyAlignment="1">
      <alignment horizontal="center" vertical="center"/>
    </xf>
    <xf numFmtId="166" fontId="12" fillId="0" borderId="1" xfId="0" applyNumberFormat="1" applyFont="1" applyFill="1" applyBorder="1" applyAlignment="1">
      <alignment vertical="center"/>
    </xf>
    <xf numFmtId="167" fontId="12" fillId="0" borderId="1" xfId="0" applyNumberFormat="1" applyFont="1" applyFill="1" applyBorder="1" applyAlignment="1">
      <alignment vertical="center"/>
    </xf>
    <xf numFmtId="164" fontId="12" fillId="0" borderId="4" xfId="0" applyFont="1" applyBorder="1" applyAlignment="1">
      <alignment horizontal="center" vertical="center"/>
    </xf>
    <xf numFmtId="166" fontId="9" fillId="0" borderId="1" xfId="19" applyNumberFormat="1" applyFont="1" applyFill="1" applyBorder="1" applyAlignment="1" applyProtection="1">
      <alignment vertical="center"/>
      <protection/>
    </xf>
    <xf numFmtId="167" fontId="9" fillId="0" borderId="1" xfId="19" applyNumberFormat="1" applyFont="1" applyFill="1" applyBorder="1" applyAlignment="1" applyProtection="1">
      <alignment vertical="center"/>
      <protection/>
    </xf>
    <xf numFmtId="165" fontId="10" fillId="0" borderId="11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vertical="center"/>
    </xf>
    <xf numFmtId="165" fontId="12" fillId="0" borderId="6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4" fillId="0" borderId="13" xfId="0" applyFont="1" applyBorder="1" applyAlignment="1">
      <alignment horizontal="center" vertical="center"/>
    </xf>
    <xf numFmtId="166" fontId="14" fillId="2" borderId="14" xfId="0" applyNumberFormat="1" applyFont="1" applyFill="1" applyBorder="1" applyAlignment="1">
      <alignment vertical="center"/>
    </xf>
    <xf numFmtId="167" fontId="14" fillId="2" borderId="14" xfId="0" applyNumberFormat="1" applyFont="1" applyFill="1" applyBorder="1" applyAlignment="1">
      <alignment vertical="center"/>
    </xf>
    <xf numFmtId="167" fontId="15" fillId="2" borderId="14" xfId="0" applyNumberFormat="1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vertical="center"/>
    </xf>
    <xf numFmtId="164" fontId="16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vertical="center"/>
    </xf>
    <xf numFmtId="164" fontId="17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left" vertical="center"/>
    </xf>
    <xf numFmtId="165" fontId="20" fillId="0" borderId="0" xfId="0" applyNumberFormat="1" applyFont="1" applyBorder="1" applyAlignment="1">
      <alignment horizontal="center" vertical="center"/>
    </xf>
    <xf numFmtId="164" fontId="4" fillId="0" borderId="0" xfId="0" applyFont="1" applyAlignment="1">
      <alignment/>
    </xf>
    <xf numFmtId="165" fontId="6" fillId="0" borderId="1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16" fillId="0" borderId="1" xfId="0" applyNumberFormat="1" applyFont="1" applyBorder="1" applyAlignment="1">
      <alignment/>
    </xf>
    <xf numFmtId="166" fontId="21" fillId="0" borderId="1" xfId="0" applyNumberFormat="1" applyFont="1" applyBorder="1" applyAlignment="1">
      <alignment/>
    </xf>
    <xf numFmtId="167" fontId="21" fillId="0" borderId="1" xfId="0" applyNumberFormat="1" applyFont="1" applyBorder="1" applyAlignment="1">
      <alignment/>
    </xf>
    <xf numFmtId="167" fontId="22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wrapText="1"/>
    </xf>
    <xf numFmtId="166" fontId="23" fillId="0" borderId="1" xfId="0" applyNumberFormat="1" applyFont="1" applyBorder="1" applyAlignment="1">
      <alignment/>
    </xf>
    <xf numFmtId="167" fontId="23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166" fontId="13" fillId="0" borderId="1" xfId="0" applyNumberFormat="1" applyFont="1" applyBorder="1" applyAlignment="1">
      <alignment/>
    </xf>
    <xf numFmtId="167" fontId="13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 wrapText="1"/>
    </xf>
    <xf numFmtId="165" fontId="14" fillId="0" borderId="1" xfId="0" applyNumberFormat="1" applyFont="1" applyBorder="1" applyAlignment="1">
      <alignment horizontal="center"/>
    </xf>
    <xf numFmtId="166" fontId="24" fillId="0" borderId="1" xfId="0" applyNumberFormat="1" applyFont="1" applyBorder="1" applyAlignment="1">
      <alignment/>
    </xf>
    <xf numFmtId="167" fontId="24" fillId="0" borderId="1" xfId="0" applyNumberFormat="1" applyFont="1" applyBorder="1" applyAlignment="1">
      <alignment/>
    </xf>
    <xf numFmtId="164" fontId="0" fillId="0" borderId="0" xfId="0" applyFont="1" applyBorder="1" applyAlignment="1">
      <alignment vertical="center"/>
    </xf>
    <xf numFmtId="164" fontId="25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6" fillId="0" borderId="0" xfId="0" applyFont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16" fillId="0" borderId="0" xfId="0" applyFont="1" applyAlignment="1">
      <alignment vertical="center"/>
    </xf>
    <xf numFmtId="164" fontId="0" fillId="0" borderId="7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10" fillId="0" borderId="0" xfId="0" applyFont="1" applyAlignment="1">
      <alignment vertical="center"/>
    </xf>
    <xf numFmtId="164" fontId="11" fillId="0" borderId="0" xfId="0" applyFont="1" applyAlignment="1">
      <alignment vertical="center"/>
    </xf>
    <xf numFmtId="164" fontId="0" fillId="0" borderId="1" xfId="0" applyFont="1" applyBorder="1" applyAlignment="1">
      <alignment horizontal="left" vertical="center"/>
    </xf>
    <xf numFmtId="164" fontId="0" fillId="0" borderId="0" xfId="0" applyFont="1" applyAlignment="1">
      <alignment horizontal="center" vertical="center"/>
    </xf>
    <xf numFmtId="164" fontId="9" fillId="0" borderId="1" xfId="0" applyFont="1" applyBorder="1" applyAlignment="1">
      <alignment horizontal="left" vertical="center"/>
    </xf>
    <xf numFmtId="164" fontId="9" fillId="0" borderId="6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vertical="center"/>
    </xf>
    <xf numFmtId="167" fontId="0" fillId="0" borderId="1" xfId="0" applyNumberFormat="1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164" fontId="9" fillId="0" borderId="4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4" fontId="8" fillId="0" borderId="15" xfId="0" applyFont="1" applyBorder="1" applyAlignment="1">
      <alignment horizontal="center" vertical="center" wrapText="1"/>
    </xf>
    <xf numFmtId="164" fontId="12" fillId="0" borderId="16" xfId="0" applyFont="1" applyBorder="1" applyAlignment="1">
      <alignment horizontal="left" vertical="center"/>
    </xf>
    <xf numFmtId="165" fontId="12" fillId="0" borderId="6" xfId="0" applyNumberFormat="1" applyFont="1" applyBorder="1" applyAlignment="1">
      <alignment horizontal="center" vertical="center"/>
    </xf>
    <xf numFmtId="164" fontId="9" fillId="0" borderId="4" xfId="0" applyFont="1" applyBorder="1" applyAlignment="1">
      <alignment vertical="center"/>
    </xf>
    <xf numFmtId="165" fontId="9" fillId="0" borderId="4" xfId="0" applyNumberFormat="1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6" fontId="1" fillId="0" borderId="1" xfId="19" applyNumberFormat="1" applyFont="1" applyFill="1" applyBorder="1" applyAlignment="1" applyProtection="1">
      <alignment vertical="center"/>
      <protection/>
    </xf>
    <xf numFmtId="165" fontId="9" fillId="0" borderId="8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9" xfId="0" applyFont="1" applyBorder="1" applyAlignment="1">
      <alignment vertical="center"/>
    </xf>
    <xf numFmtId="164" fontId="0" fillId="0" borderId="1" xfId="0" applyFont="1" applyBorder="1" applyAlignment="1">
      <alignment horizontal="left" vertical="center"/>
    </xf>
    <xf numFmtId="164" fontId="0" fillId="0" borderId="10" xfId="0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4" fontId="9" fillId="0" borderId="2" xfId="0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6" fontId="0" fillId="0" borderId="1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Alignment="1">
      <alignment vertical="center"/>
    </xf>
    <xf numFmtId="164" fontId="9" fillId="0" borderId="6" xfId="0" applyFont="1" applyBorder="1" applyAlignment="1">
      <alignment vertical="center"/>
    </xf>
    <xf numFmtId="164" fontId="8" fillId="0" borderId="1" xfId="0" applyFont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vertical="center"/>
    </xf>
    <xf numFmtId="167" fontId="11" fillId="0" borderId="1" xfId="0" applyNumberFormat="1" applyFont="1" applyBorder="1" applyAlignment="1">
      <alignment vertical="center"/>
    </xf>
    <xf numFmtId="164" fontId="10" fillId="0" borderId="4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vertical="center"/>
    </xf>
    <xf numFmtId="164" fontId="10" fillId="0" borderId="6" xfId="0" applyFont="1" applyBorder="1" applyAlignment="1">
      <alignment horizontal="center" vertical="center"/>
    </xf>
    <xf numFmtId="164" fontId="9" fillId="0" borderId="8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/>
    </xf>
    <xf numFmtId="164" fontId="9" fillId="0" borderId="9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4" fontId="9" fillId="0" borderId="1" xfId="0" applyFont="1" applyBorder="1" applyAlignment="1">
      <alignment horizontal="left" vertical="center"/>
    </xf>
    <xf numFmtId="164" fontId="9" fillId="0" borderId="10" xfId="0" applyFont="1" applyBorder="1" applyAlignment="1">
      <alignment horizontal="center" vertical="center"/>
    </xf>
    <xf numFmtId="166" fontId="9" fillId="0" borderId="1" xfId="19" applyNumberFormat="1" applyFont="1" applyFill="1" applyBorder="1" applyAlignment="1" applyProtection="1">
      <alignment vertical="center"/>
      <protection/>
    </xf>
    <xf numFmtId="167" fontId="9" fillId="0" borderId="1" xfId="19" applyNumberFormat="1" applyFont="1" applyFill="1" applyBorder="1" applyAlignment="1" applyProtection="1">
      <alignment vertical="center"/>
      <protection/>
    </xf>
    <xf numFmtId="167" fontId="0" fillId="0" borderId="1" xfId="19" applyNumberFormat="1" applyFont="1" applyFill="1" applyBorder="1" applyAlignment="1" applyProtection="1">
      <alignment vertical="center"/>
      <protection/>
    </xf>
    <xf numFmtId="164" fontId="0" fillId="0" borderId="1" xfId="0" applyFont="1" applyBorder="1" applyAlignment="1">
      <alignment wrapText="1"/>
    </xf>
    <xf numFmtId="164" fontId="9" fillId="0" borderId="1" xfId="0" applyFont="1" applyBorder="1" applyAlignment="1">
      <alignment vertical="center" wrapText="1"/>
    </xf>
    <xf numFmtId="164" fontId="0" fillId="0" borderId="4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9" fillId="0" borderId="2" xfId="0" applyFont="1" applyBorder="1" applyAlignment="1">
      <alignment vertical="center"/>
    </xf>
    <xf numFmtId="164" fontId="0" fillId="0" borderId="9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/>
    </xf>
    <xf numFmtId="164" fontId="9" fillId="0" borderId="4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12" fillId="0" borderId="2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12" fillId="0" borderId="6" xfId="0" applyFont="1" applyBorder="1" applyAlignment="1">
      <alignment horizontal="center" vertical="center"/>
    </xf>
    <xf numFmtId="166" fontId="8" fillId="0" borderId="1" xfId="19" applyNumberFormat="1" applyFont="1" applyFill="1" applyBorder="1" applyAlignment="1" applyProtection="1">
      <alignment vertical="center"/>
      <protection/>
    </xf>
    <xf numFmtId="167" fontId="8" fillId="0" borderId="1" xfId="19" applyNumberFormat="1" applyFont="1" applyFill="1" applyBorder="1" applyAlignment="1" applyProtection="1">
      <alignment vertical="center"/>
      <protection/>
    </xf>
    <xf numFmtId="164" fontId="8" fillId="0" borderId="4" xfId="0" applyFont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7" fontId="1" fillId="0" borderId="1" xfId="19" applyNumberFormat="1" applyFont="1" applyFill="1" applyBorder="1" applyAlignment="1" applyProtection="1">
      <alignment vertical="center"/>
      <protection/>
    </xf>
    <xf numFmtId="164" fontId="0" fillId="0" borderId="4" xfId="0" applyFont="1" applyBorder="1" applyAlignment="1">
      <alignment horizontal="center" vertical="center"/>
    </xf>
    <xf numFmtId="166" fontId="1" fillId="0" borderId="1" xfId="19" applyNumberFormat="1" applyFont="1" applyFill="1" applyBorder="1" applyAlignment="1" applyProtection="1">
      <alignment vertical="center"/>
      <protection/>
    </xf>
    <xf numFmtId="164" fontId="0" fillId="0" borderId="6" xfId="0" applyFont="1" applyBorder="1" applyAlignment="1">
      <alignment horizontal="center" vertical="center"/>
    </xf>
    <xf numFmtId="164" fontId="10" fillId="0" borderId="4" xfId="0" applyFont="1" applyBorder="1" applyAlignment="1">
      <alignment vertical="center"/>
    </xf>
    <xf numFmtId="164" fontId="9" fillId="0" borderId="1" xfId="0" applyFont="1" applyFill="1" applyBorder="1" applyAlignment="1" applyProtection="1">
      <alignment horizontal="left" vertical="center" wrapText="1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5" fontId="9" fillId="0" borderId="1" xfId="0" applyNumberFormat="1" applyFont="1" applyBorder="1" applyAlignment="1">
      <alignment horizontal="left"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0" borderId="1" xfId="19" applyNumberFormat="1" applyFont="1" applyFill="1" applyBorder="1" applyAlignment="1" applyProtection="1">
      <alignment vertical="center"/>
      <protection/>
    </xf>
    <xf numFmtId="167" fontId="0" fillId="0" borderId="1" xfId="19" applyNumberFormat="1" applyFont="1" applyFill="1" applyBorder="1" applyAlignment="1" applyProtection="1">
      <alignment vertical="center"/>
      <protection/>
    </xf>
    <xf numFmtId="164" fontId="0" fillId="0" borderId="1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9" fillId="0" borderId="3" xfId="0" applyFont="1" applyBorder="1" applyAlignment="1">
      <alignment vertical="center"/>
    </xf>
    <xf numFmtId="164" fontId="12" fillId="0" borderId="2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164" fontId="1" fillId="0" borderId="17" xfId="0" applyFont="1" applyBorder="1" applyAlignment="1">
      <alignment vertical="center" wrapText="1"/>
    </xf>
    <xf numFmtId="164" fontId="9" fillId="0" borderId="14" xfId="0" applyFont="1" applyBorder="1" applyAlignment="1">
      <alignment vertical="center"/>
    </xf>
    <xf numFmtId="164" fontId="0" fillId="0" borderId="18" xfId="0" applyFont="1" applyBorder="1" applyAlignment="1">
      <alignment vertical="center"/>
    </xf>
    <xf numFmtId="164" fontId="1" fillId="0" borderId="13" xfId="0" applyFont="1" applyBorder="1" applyAlignment="1">
      <alignment horizontal="center" vertical="center"/>
    </xf>
    <xf numFmtId="164" fontId="1" fillId="0" borderId="19" xfId="0" applyFont="1" applyBorder="1" applyAlignment="1">
      <alignment vertical="center" wrapText="1"/>
    </xf>
    <xf numFmtId="166" fontId="0" fillId="0" borderId="13" xfId="19" applyNumberFormat="1" applyFont="1" applyFill="1" applyBorder="1" applyAlignment="1" applyProtection="1">
      <alignment vertical="center"/>
      <protection/>
    </xf>
    <xf numFmtId="167" fontId="0" fillId="0" borderId="13" xfId="19" applyNumberFormat="1" applyFont="1" applyFill="1" applyBorder="1" applyAlignment="1" applyProtection="1">
      <alignment vertical="center"/>
      <protection/>
    </xf>
    <xf numFmtId="164" fontId="27" fillId="0" borderId="20" xfId="0" applyFont="1" applyBorder="1" applyAlignment="1">
      <alignment horizontal="center" vertical="center"/>
    </xf>
    <xf numFmtId="166" fontId="14" fillId="3" borderId="20" xfId="0" applyNumberFormat="1" applyFont="1" applyFill="1" applyBorder="1" applyAlignment="1">
      <alignment vertical="center"/>
    </xf>
    <xf numFmtId="167" fontId="14" fillId="3" borderId="20" xfId="0" applyNumberFormat="1" applyFont="1" applyFill="1" applyBorder="1" applyAlignment="1">
      <alignment vertical="center"/>
    </xf>
    <xf numFmtId="167" fontId="15" fillId="3" borderId="20" xfId="0" applyNumberFormat="1" applyFont="1" applyFill="1" applyBorder="1" applyAlignment="1">
      <alignment vertical="center"/>
    </xf>
    <xf numFmtId="164" fontId="27" fillId="0" borderId="0" xfId="0" applyFont="1" applyFill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64" fontId="10" fillId="0" borderId="16" xfId="0" applyFont="1" applyBorder="1" applyAlignment="1">
      <alignment horizontal="center" vertical="center"/>
    </xf>
    <xf numFmtId="166" fontId="13" fillId="0" borderId="1" xfId="0" applyNumberFormat="1" applyFont="1" applyBorder="1" applyAlignment="1">
      <alignment vertical="center"/>
    </xf>
    <xf numFmtId="167" fontId="29" fillId="0" borderId="1" xfId="19" applyNumberFormat="1" applyFont="1" applyFill="1" applyBorder="1" applyAlignment="1" applyProtection="1">
      <alignment vertical="center"/>
      <protection/>
    </xf>
    <xf numFmtId="164" fontId="12" fillId="0" borderId="8" xfId="0" applyFont="1" applyBorder="1" applyAlignment="1">
      <alignment horizontal="center" vertical="center"/>
    </xf>
    <xf numFmtId="164" fontId="12" fillId="0" borderId="17" xfId="0" applyFont="1" applyBorder="1" applyAlignment="1">
      <alignment horizontal="left" vertical="center"/>
    </xf>
    <xf numFmtId="166" fontId="12" fillId="0" borderId="1" xfId="19" applyNumberFormat="1" applyFont="1" applyFill="1" applyBorder="1" applyAlignment="1" applyProtection="1">
      <alignment vertical="center"/>
      <protection/>
    </xf>
    <xf numFmtId="167" fontId="12" fillId="0" borderId="1" xfId="19" applyNumberFormat="1" applyFont="1" applyFill="1" applyBorder="1" applyAlignment="1" applyProtection="1">
      <alignment vertical="center"/>
      <protection/>
    </xf>
    <xf numFmtId="167" fontId="22" fillId="0" borderId="1" xfId="19" applyNumberFormat="1" applyFont="1" applyFill="1" applyBorder="1" applyAlignment="1" applyProtection="1">
      <alignment vertical="center"/>
      <protection/>
    </xf>
    <xf numFmtId="164" fontId="1" fillId="0" borderId="9" xfId="0" applyFont="1" applyBorder="1" applyAlignment="1">
      <alignment vertical="center"/>
    </xf>
    <xf numFmtId="164" fontId="0" fillId="0" borderId="1" xfId="0" applyFont="1" applyBorder="1" applyAlignment="1">
      <alignment wrapText="1"/>
    </xf>
    <xf numFmtId="166" fontId="0" fillId="0" borderId="0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169" fontId="0" fillId="0" borderId="0" xfId="0" applyNumberFormat="1" applyFont="1" applyAlignment="1">
      <alignment vertical="center"/>
    </xf>
    <xf numFmtId="164" fontId="1" fillId="0" borderId="10" xfId="0" applyFont="1" applyBorder="1" applyAlignment="1">
      <alignment vertical="center"/>
    </xf>
    <xf numFmtId="166" fontId="12" fillId="0" borderId="1" xfId="19" applyNumberFormat="1" applyFont="1" applyFill="1" applyBorder="1" applyAlignment="1" applyProtection="1">
      <alignment vertical="center"/>
      <protection/>
    </xf>
    <xf numFmtId="167" fontId="12" fillId="0" borderId="1" xfId="19" applyNumberFormat="1" applyFont="1" applyFill="1" applyBorder="1" applyAlignment="1" applyProtection="1">
      <alignment vertical="center"/>
      <protection/>
    </xf>
    <xf numFmtId="164" fontId="1" fillId="0" borderId="9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2" fillId="0" borderId="17" xfId="0" applyFont="1" applyBorder="1" applyAlignment="1">
      <alignment horizontal="left" vertical="center" wrapText="1"/>
    </xf>
    <xf numFmtId="166" fontId="12" fillId="0" borderId="0" xfId="19" applyNumberFormat="1" applyFont="1" applyFill="1" applyBorder="1" applyAlignment="1" applyProtection="1">
      <alignment vertical="center"/>
      <protection/>
    </xf>
    <xf numFmtId="164" fontId="1" fillId="0" borderId="0" xfId="0" applyFont="1" applyBorder="1" applyAlignment="1">
      <alignment vertical="center"/>
    </xf>
    <xf numFmtId="166" fontId="1" fillId="0" borderId="0" xfId="19" applyNumberFormat="1" applyFont="1" applyFill="1" applyBorder="1" applyAlignment="1" applyProtection="1">
      <alignment vertical="center"/>
      <protection/>
    </xf>
    <xf numFmtId="167" fontId="1" fillId="0" borderId="1" xfId="19" applyNumberFormat="1" applyFont="1" applyFill="1" applyBorder="1" applyAlignment="1" applyProtection="1">
      <alignment vertical="center"/>
      <protection/>
    </xf>
    <xf numFmtId="164" fontId="1" fillId="0" borderId="6" xfId="0" applyFont="1" applyBorder="1" applyAlignment="1">
      <alignment vertical="center"/>
    </xf>
    <xf numFmtId="164" fontId="8" fillId="0" borderId="7" xfId="0" applyFont="1" applyBorder="1" applyAlignment="1">
      <alignment horizontal="center" vertical="center"/>
    </xf>
    <xf numFmtId="164" fontId="12" fillId="0" borderId="9" xfId="0" applyFont="1" applyBorder="1" applyAlignment="1">
      <alignment horizontal="center" vertical="center"/>
    </xf>
    <xf numFmtId="164" fontId="12" fillId="0" borderId="5" xfId="0" applyFont="1" applyBorder="1" applyAlignment="1">
      <alignment horizontal="left" vertical="center"/>
    </xf>
    <xf numFmtId="164" fontId="12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="85" zoomScaleNormal="85" zoomScaleSheetLayoutView="55" workbookViewId="0" topLeftCell="A90">
      <selection activeCell="D107" sqref="D107"/>
    </sheetView>
  </sheetViews>
  <sheetFormatPr defaultColWidth="12.00390625" defaultRowHeight="12.75"/>
  <cols>
    <col min="1" max="1" width="6.00390625" style="1" customWidth="1"/>
    <col min="2" max="2" width="9.00390625" style="1" customWidth="1"/>
    <col min="3" max="3" width="6.00390625" style="1" customWidth="1"/>
    <col min="4" max="4" width="73.00390625" style="1" customWidth="1"/>
    <col min="5" max="5" width="13.125" style="1" customWidth="1"/>
    <col min="6" max="6" width="17.25390625" style="1" customWidth="1"/>
    <col min="7" max="242" width="11.625" style="1" customWidth="1"/>
    <col min="243" max="247" width="11.625" style="2" customWidth="1"/>
    <col min="248" max="16384" width="11.625" style="0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5" spans="1:5" ht="17.25">
      <c r="A5" s="5" t="s">
        <v>3</v>
      </c>
      <c r="B5" s="5"/>
      <c r="C5" s="5"/>
      <c r="D5" s="5"/>
      <c r="E5" s="5"/>
    </row>
    <row r="6" spans="1:4" ht="17.25">
      <c r="A6" s="6"/>
      <c r="B6" s="6"/>
      <c r="C6" s="6"/>
      <c r="D6" s="6"/>
    </row>
    <row r="7" spans="1:7" ht="12.75">
      <c r="A7" s="7" t="s">
        <v>4</v>
      </c>
      <c r="B7" s="7"/>
      <c r="C7" s="7"/>
      <c r="D7" s="7" t="s">
        <v>5</v>
      </c>
      <c r="E7" s="8" t="s">
        <v>6</v>
      </c>
      <c r="F7" s="8" t="s">
        <v>7</v>
      </c>
      <c r="G7" s="9" t="s">
        <v>8</v>
      </c>
    </row>
    <row r="8" spans="1:7" ht="12.75">
      <c r="A8" s="7" t="s">
        <v>9</v>
      </c>
      <c r="B8" s="7" t="s">
        <v>10</v>
      </c>
      <c r="C8" s="7" t="s">
        <v>11</v>
      </c>
      <c r="D8" s="7"/>
      <c r="E8" s="8"/>
      <c r="F8" s="8"/>
      <c r="G8" s="9"/>
    </row>
    <row r="9" spans="1:7" ht="12.75">
      <c r="A9" s="10">
        <v>1</v>
      </c>
      <c r="B9" s="11">
        <v>2</v>
      </c>
      <c r="C9" s="11">
        <v>3</v>
      </c>
      <c r="D9" s="11">
        <v>4</v>
      </c>
      <c r="E9" s="11">
        <v>6</v>
      </c>
      <c r="F9" s="11">
        <v>7</v>
      </c>
      <c r="G9" s="12">
        <v>8</v>
      </c>
    </row>
    <row r="10" spans="1:7" ht="13.5">
      <c r="A10" s="13" t="s">
        <v>12</v>
      </c>
      <c r="B10" s="14" t="s">
        <v>13</v>
      </c>
      <c r="C10" s="14"/>
      <c r="D10" s="14"/>
      <c r="E10" s="15">
        <f>SUM(E11,E13)</f>
        <v>800660</v>
      </c>
      <c r="F10" s="16">
        <f>SUM(F11,F13)</f>
        <v>0</v>
      </c>
      <c r="G10" s="17">
        <f>F10/E10*100</f>
        <v>0</v>
      </c>
    </row>
    <row r="11" spans="1:7" ht="12.75">
      <c r="A11" s="18"/>
      <c r="B11" s="19" t="s">
        <v>14</v>
      </c>
      <c r="C11" s="20" t="s">
        <v>15</v>
      </c>
      <c r="D11" s="20"/>
      <c r="E11" s="21">
        <f>SUM(E12)</f>
        <v>353690</v>
      </c>
      <c r="F11" s="22">
        <f>SUM(F12)</f>
        <v>0</v>
      </c>
      <c r="G11" s="17">
        <f>F11/E11*100</f>
        <v>0</v>
      </c>
    </row>
    <row r="12" spans="1:7" ht="24.75">
      <c r="A12" s="18"/>
      <c r="B12" s="23"/>
      <c r="C12" s="7">
        <v>6291</v>
      </c>
      <c r="D12" s="24" t="s">
        <v>16</v>
      </c>
      <c r="E12" s="25">
        <v>353690</v>
      </c>
      <c r="F12" s="26">
        <v>0</v>
      </c>
      <c r="G12" s="17">
        <f>F12/E12*100</f>
        <v>0</v>
      </c>
    </row>
    <row r="13" spans="1:7" ht="24.75">
      <c r="A13" s="18"/>
      <c r="B13" s="19" t="s">
        <v>17</v>
      </c>
      <c r="C13" s="20" t="s">
        <v>18</v>
      </c>
      <c r="D13" s="20"/>
      <c r="E13" s="27">
        <f>SUM(E14)</f>
        <v>446970</v>
      </c>
      <c r="F13" s="28">
        <f>SUM(F14)</f>
        <v>0</v>
      </c>
      <c r="G13" s="17">
        <f>F13/E13*100</f>
        <v>0</v>
      </c>
    </row>
    <row r="14" spans="1:7" ht="24.75">
      <c r="A14" s="18"/>
      <c r="B14" s="23"/>
      <c r="C14" s="7">
        <v>6298</v>
      </c>
      <c r="D14" s="24" t="s">
        <v>16</v>
      </c>
      <c r="E14" s="25">
        <v>446970</v>
      </c>
      <c r="F14" s="26">
        <v>0</v>
      </c>
      <c r="G14" s="17">
        <f>F14/E14*100</f>
        <v>0</v>
      </c>
    </row>
    <row r="15" spans="1:7" ht="15">
      <c r="A15" s="29" t="s">
        <v>19</v>
      </c>
      <c r="B15" s="30" t="s">
        <v>20</v>
      </c>
      <c r="C15" s="30"/>
      <c r="D15" s="30"/>
      <c r="E15" s="31">
        <f>SUM(E16)</f>
        <v>1500</v>
      </c>
      <c r="F15" s="32">
        <f>SUM(F16)</f>
        <v>248.58</v>
      </c>
      <c r="G15" s="17">
        <f>F15/E15*100</f>
        <v>16.572</v>
      </c>
    </row>
    <row r="16" spans="1:7" ht="13.5">
      <c r="A16" s="33"/>
      <c r="B16" s="34" t="s">
        <v>21</v>
      </c>
      <c r="C16" s="35" t="s">
        <v>22</v>
      </c>
      <c r="D16" s="35"/>
      <c r="E16" s="36">
        <f>SUM(E17)</f>
        <v>1500</v>
      </c>
      <c r="F16" s="37">
        <f>SUM(F17)</f>
        <v>248.58</v>
      </c>
      <c r="G16" s="17">
        <f>F16/E16*100</f>
        <v>16.572</v>
      </c>
    </row>
    <row r="17" spans="1:7" ht="24.75">
      <c r="A17" s="38"/>
      <c r="B17" s="39"/>
      <c r="C17" s="40" t="s">
        <v>23</v>
      </c>
      <c r="D17" s="41" t="s">
        <v>24</v>
      </c>
      <c r="E17" s="42">
        <v>1500</v>
      </c>
      <c r="F17" s="43">
        <v>248.58</v>
      </c>
      <c r="G17" s="17">
        <f>F17/E17*100</f>
        <v>16.572</v>
      </c>
    </row>
    <row r="18" spans="1:7" ht="15">
      <c r="A18" s="29" t="s">
        <v>25</v>
      </c>
      <c r="B18" s="30" t="s">
        <v>26</v>
      </c>
      <c r="C18" s="30"/>
      <c r="D18" s="30"/>
      <c r="E18" s="31">
        <f>SUM(E19)</f>
        <v>95000</v>
      </c>
      <c r="F18" s="32">
        <f>SUM(F19)</f>
        <v>35274.44</v>
      </c>
      <c r="G18" s="17">
        <f>F18/E18*100</f>
        <v>37.13098947368421</v>
      </c>
    </row>
    <row r="19" spans="1:7" ht="13.5">
      <c r="A19" s="44"/>
      <c r="B19" s="34" t="s">
        <v>27</v>
      </c>
      <c r="C19" s="45" t="s">
        <v>28</v>
      </c>
      <c r="D19" s="45"/>
      <c r="E19" s="36">
        <f>SUM(E20:E23)</f>
        <v>95000</v>
      </c>
      <c r="F19" s="37">
        <f>SUM(F20:F23)</f>
        <v>35274.44</v>
      </c>
      <c r="G19" s="17">
        <f>F19/E19*100</f>
        <v>37.13098947368421</v>
      </c>
    </row>
    <row r="20" spans="1:7" ht="13.5">
      <c r="A20" s="44"/>
      <c r="B20" s="46"/>
      <c r="C20" s="40" t="s">
        <v>29</v>
      </c>
      <c r="D20" s="41" t="s">
        <v>30</v>
      </c>
      <c r="E20" s="42">
        <v>15000</v>
      </c>
      <c r="F20" s="43">
        <v>14476.06</v>
      </c>
      <c r="G20" s="17">
        <f>F20/E20*100</f>
        <v>96.50706666666666</v>
      </c>
    </row>
    <row r="21" spans="1:7" ht="24.75">
      <c r="A21" s="47"/>
      <c r="B21" s="48"/>
      <c r="C21" s="40" t="s">
        <v>23</v>
      </c>
      <c r="D21" s="49" t="s">
        <v>31</v>
      </c>
      <c r="E21" s="42">
        <v>30000</v>
      </c>
      <c r="F21" s="43">
        <v>14945.98</v>
      </c>
      <c r="G21" s="17">
        <f>F21/E21*100</f>
        <v>49.81993333333333</v>
      </c>
    </row>
    <row r="22" spans="1:7" ht="12.75">
      <c r="A22" s="47"/>
      <c r="B22" s="48"/>
      <c r="C22" s="40" t="s">
        <v>32</v>
      </c>
      <c r="D22" s="49" t="s">
        <v>33</v>
      </c>
      <c r="E22" s="42">
        <v>50000</v>
      </c>
      <c r="F22" s="43">
        <v>5852.4</v>
      </c>
      <c r="G22" s="17">
        <f>F22/E22*100</f>
        <v>11.7048</v>
      </c>
    </row>
    <row r="23" spans="1:7" ht="12.75">
      <c r="A23" s="47"/>
      <c r="B23" s="39"/>
      <c r="C23" s="40" t="s">
        <v>34</v>
      </c>
      <c r="D23" s="49" t="s">
        <v>35</v>
      </c>
      <c r="E23" s="42"/>
      <c r="F23" s="43"/>
      <c r="G23" s="17"/>
    </row>
    <row r="24" spans="1:7" ht="15">
      <c r="A24" s="29" t="s">
        <v>36</v>
      </c>
      <c r="B24" s="30" t="s">
        <v>37</v>
      </c>
      <c r="C24" s="30"/>
      <c r="D24" s="30"/>
      <c r="E24" s="31">
        <f>SUM(E25)</f>
        <v>28870</v>
      </c>
      <c r="F24" s="32">
        <f>SUM(F25)</f>
        <v>15490</v>
      </c>
      <c r="G24" s="17">
        <f>F24/E24*100</f>
        <v>53.65431243505368</v>
      </c>
    </row>
    <row r="25" spans="1:7" ht="13.5">
      <c r="A25" s="50"/>
      <c r="B25" s="34" t="s">
        <v>38</v>
      </c>
      <c r="C25" s="35" t="s">
        <v>39</v>
      </c>
      <c r="D25" s="35"/>
      <c r="E25" s="36">
        <f>SUM(E26:E26)</f>
        <v>28870</v>
      </c>
      <c r="F25" s="37">
        <f>SUM(F26:F26)</f>
        <v>15490</v>
      </c>
      <c r="G25" s="17">
        <f>F25/E25*100</f>
        <v>53.65431243505368</v>
      </c>
    </row>
    <row r="26" spans="1:7" ht="24.75">
      <c r="A26" s="51"/>
      <c r="B26" s="48"/>
      <c r="C26" s="40" t="s">
        <v>40</v>
      </c>
      <c r="D26" s="41" t="s">
        <v>41</v>
      </c>
      <c r="E26" s="42">
        <v>28870</v>
      </c>
      <c r="F26" s="43">
        <v>15490</v>
      </c>
      <c r="G26" s="17">
        <f>F26/E26*100</f>
        <v>53.65431243505368</v>
      </c>
    </row>
    <row r="27" spans="1:7" ht="29.25">
      <c r="A27" s="29" t="s">
        <v>42</v>
      </c>
      <c r="B27" s="52" t="s">
        <v>43</v>
      </c>
      <c r="C27" s="52"/>
      <c r="D27" s="52"/>
      <c r="E27" s="31">
        <f>SUM(E28)</f>
        <v>800</v>
      </c>
      <c r="F27" s="32">
        <f>SUM(F28)</f>
        <v>380</v>
      </c>
      <c r="G27" s="17">
        <f>F27/E27*100</f>
        <v>47.5</v>
      </c>
    </row>
    <row r="28" spans="1:7" ht="15">
      <c r="A28" s="53"/>
      <c r="B28" s="34" t="s">
        <v>44</v>
      </c>
      <c r="C28" s="45" t="s">
        <v>45</v>
      </c>
      <c r="D28" s="45"/>
      <c r="E28" s="36">
        <f>SUM(E29)</f>
        <v>800</v>
      </c>
      <c r="F28" s="37">
        <f>SUM(F29)</f>
        <v>380</v>
      </c>
      <c r="G28" s="17">
        <f>F28/E28*100</f>
        <v>47.5</v>
      </c>
    </row>
    <row r="29" spans="1:7" ht="24.75">
      <c r="A29" s="54"/>
      <c r="B29" s="39"/>
      <c r="C29" s="40" t="s">
        <v>40</v>
      </c>
      <c r="D29" s="41" t="s">
        <v>41</v>
      </c>
      <c r="E29" s="42">
        <v>800</v>
      </c>
      <c r="F29" s="43">
        <v>380</v>
      </c>
      <c r="G29" s="17">
        <f>F29/E29*100</f>
        <v>47.5</v>
      </c>
    </row>
    <row r="30" spans="1:7" ht="15">
      <c r="A30" s="55">
        <v>754</v>
      </c>
      <c r="B30" s="52" t="s">
        <v>46</v>
      </c>
      <c r="C30" s="52"/>
      <c r="D30" s="52"/>
      <c r="E30" s="31">
        <f>SUM(E31)</f>
        <v>300</v>
      </c>
      <c r="F30" s="32">
        <f>SUM(F31)</f>
        <v>0</v>
      </c>
      <c r="G30" s="17">
        <f>F30/E30*100</f>
        <v>0</v>
      </c>
    </row>
    <row r="31" spans="1:7" ht="15">
      <c r="A31" s="56"/>
      <c r="B31" s="57">
        <v>75414</v>
      </c>
      <c r="C31" s="58" t="s">
        <v>47</v>
      </c>
      <c r="D31" s="58"/>
      <c r="E31" s="59">
        <f>SUM(E32:E32)</f>
        <v>300</v>
      </c>
      <c r="F31" s="60">
        <f>SUM(F32:F32)</f>
        <v>0</v>
      </c>
      <c r="G31" s="17">
        <f>F31/E31*100</f>
        <v>0</v>
      </c>
    </row>
    <row r="32" spans="1:7" ht="24.75">
      <c r="A32" s="61"/>
      <c r="B32" s="62"/>
      <c r="C32" s="40" t="s">
        <v>40</v>
      </c>
      <c r="D32" s="63" t="s">
        <v>41</v>
      </c>
      <c r="E32" s="64">
        <v>300</v>
      </c>
      <c r="F32" s="43"/>
      <c r="G32" s="17">
        <f>F32/E32*100</f>
        <v>0</v>
      </c>
    </row>
    <row r="33" spans="1:7" ht="43.5">
      <c r="A33" s="29" t="s">
        <v>48</v>
      </c>
      <c r="B33" s="65" t="s">
        <v>49</v>
      </c>
      <c r="C33" s="65"/>
      <c r="D33" s="65"/>
      <c r="E33" s="31">
        <f>SUM(E34,E36,E57,E60,E44)</f>
        <v>1898553</v>
      </c>
      <c r="F33" s="32">
        <f>SUM(F34,F36,F57,F60,F44)</f>
        <v>935235.01</v>
      </c>
      <c r="G33" s="17">
        <f>F33/E33*100</f>
        <v>49.260410955080005</v>
      </c>
    </row>
    <row r="34" spans="1:7" ht="15">
      <c r="A34" s="53"/>
      <c r="B34" s="66">
        <v>75601</v>
      </c>
      <c r="C34" s="45" t="s">
        <v>50</v>
      </c>
      <c r="D34" s="45"/>
      <c r="E34" s="36">
        <f>SUM(E35:E35)</f>
        <v>1000</v>
      </c>
      <c r="F34" s="37">
        <f>SUM(F35:F35)</f>
        <v>1327.1000000000001</v>
      </c>
      <c r="G34" s="17">
        <f>F34/E34*100</f>
        <v>132.71</v>
      </c>
    </row>
    <row r="35" spans="1:7" ht="24.75">
      <c r="A35" s="53"/>
      <c r="B35" s="67"/>
      <c r="C35" s="68" t="s">
        <v>51</v>
      </c>
      <c r="D35" s="41" t="s">
        <v>52</v>
      </c>
      <c r="E35" s="42">
        <v>1000</v>
      </c>
      <c r="F35" s="43">
        <v>1327.1</v>
      </c>
      <c r="G35" s="17">
        <f>F35/E35*100</f>
        <v>132.71</v>
      </c>
    </row>
    <row r="36" spans="1:7" ht="36.75">
      <c r="A36" s="51"/>
      <c r="B36" s="69" t="s">
        <v>53</v>
      </c>
      <c r="C36" s="45" t="s">
        <v>54</v>
      </c>
      <c r="D36" s="45"/>
      <c r="E36" s="36">
        <f>SUM(E37:E43)</f>
        <v>742797</v>
      </c>
      <c r="F36" s="37">
        <f>SUM(F37:F43)</f>
        <v>358856.29000000004</v>
      </c>
      <c r="G36" s="17">
        <f>F36/E36*100</f>
        <v>48.31148887246449</v>
      </c>
    </row>
    <row r="37" spans="1:7" ht="12.75">
      <c r="A37" s="51"/>
      <c r="B37" s="70"/>
      <c r="C37" s="40" t="s">
        <v>55</v>
      </c>
      <c r="D37" s="71" t="s">
        <v>56</v>
      </c>
      <c r="E37" s="42">
        <v>548600</v>
      </c>
      <c r="F37" s="43">
        <v>257327.55</v>
      </c>
      <c r="G37" s="17">
        <f>F37/E37*100</f>
        <v>46.90622493620124</v>
      </c>
    </row>
    <row r="38" spans="1:7" ht="12.75">
      <c r="A38" s="51"/>
      <c r="B38" s="70"/>
      <c r="C38" s="40" t="s">
        <v>57</v>
      </c>
      <c r="D38" s="71" t="s">
        <v>58</v>
      </c>
      <c r="E38" s="42">
        <v>10500</v>
      </c>
      <c r="F38" s="43">
        <v>5444</v>
      </c>
      <c r="G38" s="17">
        <f>F38/E38*100</f>
        <v>51.84761904761904</v>
      </c>
    </row>
    <row r="39" spans="1:7" ht="12.75">
      <c r="A39" s="51"/>
      <c r="B39" s="70"/>
      <c r="C39" s="40" t="s">
        <v>59</v>
      </c>
      <c r="D39" s="71" t="s">
        <v>60</v>
      </c>
      <c r="E39" s="42">
        <v>176750</v>
      </c>
      <c r="F39" s="43">
        <v>91749.2</v>
      </c>
      <c r="G39" s="17">
        <f>F39/E39*100</f>
        <v>51.90902404526167</v>
      </c>
    </row>
    <row r="40" spans="1:7" ht="12.75">
      <c r="A40" s="51"/>
      <c r="B40" s="70"/>
      <c r="C40" s="40" t="s">
        <v>61</v>
      </c>
      <c r="D40" s="71" t="s">
        <v>62</v>
      </c>
      <c r="E40" s="42">
        <v>2550</v>
      </c>
      <c r="F40" s="43">
        <v>1280</v>
      </c>
      <c r="G40" s="17">
        <f>F40/E40*100</f>
        <v>50.19607843137255</v>
      </c>
    </row>
    <row r="41" spans="1:7" ht="12.75">
      <c r="A41" s="51"/>
      <c r="B41" s="70"/>
      <c r="C41" s="40" t="s">
        <v>63</v>
      </c>
      <c r="D41" s="49" t="s">
        <v>64</v>
      </c>
      <c r="E41" s="42">
        <v>2000</v>
      </c>
      <c r="F41" s="43"/>
      <c r="G41" s="17">
        <f>F41/E41*100</f>
        <v>0</v>
      </c>
    </row>
    <row r="42" spans="1:7" ht="12.75">
      <c r="A42" s="51"/>
      <c r="B42" s="70"/>
      <c r="C42" s="40" t="s">
        <v>65</v>
      </c>
      <c r="D42" s="72" t="s">
        <v>66</v>
      </c>
      <c r="E42" s="42">
        <v>997</v>
      </c>
      <c r="F42" s="43">
        <v>997</v>
      </c>
      <c r="G42" s="17">
        <f>F42/E42*100</f>
        <v>100</v>
      </c>
    </row>
    <row r="43" spans="1:7" ht="12.75">
      <c r="A43" s="51"/>
      <c r="B43" s="73"/>
      <c r="C43" s="40" t="s">
        <v>34</v>
      </c>
      <c r="D43" s="49" t="s">
        <v>35</v>
      </c>
      <c r="E43" s="42">
        <v>1400</v>
      </c>
      <c r="F43" s="43">
        <v>2058.54</v>
      </c>
      <c r="G43" s="17">
        <f>F43/E43*100</f>
        <v>147.03857142857143</v>
      </c>
    </row>
    <row r="44" spans="1:7" ht="36.75">
      <c r="A44" s="51"/>
      <c r="B44" s="69" t="s">
        <v>67</v>
      </c>
      <c r="C44" s="45" t="s">
        <v>68</v>
      </c>
      <c r="D44" s="45"/>
      <c r="E44" s="36">
        <f>SUM(E45:E56)</f>
        <v>633930</v>
      </c>
      <c r="F44" s="37">
        <f>SUM(F45:F56)</f>
        <v>335667.81</v>
      </c>
      <c r="G44" s="17">
        <f>F44/E44*100</f>
        <v>52.95029577398136</v>
      </c>
    </row>
    <row r="45" spans="1:7" ht="12.75">
      <c r="A45" s="51"/>
      <c r="B45" s="70"/>
      <c r="C45" s="40" t="s">
        <v>55</v>
      </c>
      <c r="D45" s="71" t="s">
        <v>56</v>
      </c>
      <c r="E45" s="42">
        <v>350000</v>
      </c>
      <c r="F45" s="43">
        <v>173629.72</v>
      </c>
      <c r="G45" s="17">
        <f>F45/E45*100</f>
        <v>49.608491428571426</v>
      </c>
    </row>
    <row r="46" spans="1:7" ht="12.75">
      <c r="A46" s="51"/>
      <c r="B46" s="70"/>
      <c r="C46" s="40" t="s">
        <v>57</v>
      </c>
      <c r="D46" s="71" t="s">
        <v>58</v>
      </c>
      <c r="E46" s="42">
        <v>218000</v>
      </c>
      <c r="F46" s="43">
        <v>135670.52</v>
      </c>
      <c r="G46" s="17">
        <f>F46/E46*100</f>
        <v>62.23418348623853</v>
      </c>
    </row>
    <row r="47" spans="1:7" ht="12.75">
      <c r="A47" s="51"/>
      <c r="B47" s="70"/>
      <c r="C47" s="40" t="s">
        <v>59</v>
      </c>
      <c r="D47" s="71" t="s">
        <v>60</v>
      </c>
      <c r="E47" s="42">
        <v>4000</v>
      </c>
      <c r="F47" s="43">
        <v>1657.78</v>
      </c>
      <c r="G47" s="17">
        <f>F47/E47*100</f>
        <v>41.4445</v>
      </c>
    </row>
    <row r="48" spans="1:7" ht="12.75">
      <c r="A48" s="51"/>
      <c r="B48" s="70"/>
      <c r="C48" s="40" t="s">
        <v>61</v>
      </c>
      <c r="D48" s="71" t="s">
        <v>62</v>
      </c>
      <c r="E48" s="42">
        <v>8000</v>
      </c>
      <c r="F48" s="43">
        <v>6933</v>
      </c>
      <c r="G48" s="17">
        <f>F48/E48*100</f>
        <v>86.6625</v>
      </c>
    </row>
    <row r="49" spans="1:7" ht="12.75">
      <c r="A49" s="51"/>
      <c r="B49" s="70"/>
      <c r="C49" s="40" t="s">
        <v>69</v>
      </c>
      <c r="D49" s="49" t="s">
        <v>70</v>
      </c>
      <c r="E49" s="42">
        <v>2500</v>
      </c>
      <c r="F49" s="43">
        <v>312.6</v>
      </c>
      <c r="G49" s="17">
        <f>F49/E49*100</f>
        <v>12.504000000000001</v>
      </c>
    </row>
    <row r="50" spans="1:7" ht="12.75">
      <c r="A50" s="51"/>
      <c r="B50" s="70"/>
      <c r="C50" s="40" t="s">
        <v>71</v>
      </c>
      <c r="D50" s="49" t="s">
        <v>72</v>
      </c>
      <c r="E50" s="42">
        <v>800</v>
      </c>
      <c r="F50" s="43">
        <v>288</v>
      </c>
      <c r="G50" s="17">
        <f>F50/E50*100</f>
        <v>36</v>
      </c>
    </row>
    <row r="51" spans="1:7" ht="12.75">
      <c r="A51" s="51"/>
      <c r="B51" s="70"/>
      <c r="C51" s="40" t="s">
        <v>73</v>
      </c>
      <c r="D51" s="49" t="s">
        <v>74</v>
      </c>
      <c r="E51" s="42">
        <v>800</v>
      </c>
      <c r="F51" s="43"/>
      <c r="G51" s="17">
        <f>F51/E51*100</f>
        <v>0</v>
      </c>
    </row>
    <row r="52" spans="1:7" ht="12.75">
      <c r="A52" s="51"/>
      <c r="B52" s="70"/>
      <c r="C52" s="40" t="s">
        <v>63</v>
      </c>
      <c r="D52" s="49" t="s">
        <v>64</v>
      </c>
      <c r="E52" s="42">
        <v>13000</v>
      </c>
      <c r="F52" s="43">
        <v>454.4</v>
      </c>
      <c r="G52" s="17">
        <f>F52/E52*100</f>
        <v>3.4953846153846153</v>
      </c>
    </row>
    <row r="53" spans="1:7" ht="12.75">
      <c r="A53" s="51"/>
      <c r="B53" s="70"/>
      <c r="C53" s="40" t="s">
        <v>75</v>
      </c>
      <c r="D53" s="49" t="s">
        <v>76</v>
      </c>
      <c r="E53" s="42">
        <v>500</v>
      </c>
      <c r="F53" s="43">
        <v>150</v>
      </c>
      <c r="G53" s="17">
        <f>F53/E53*100</f>
        <v>30</v>
      </c>
    </row>
    <row r="54" spans="1:7" ht="12.75">
      <c r="A54" s="51"/>
      <c r="B54" s="70"/>
      <c r="C54" s="40" t="s">
        <v>65</v>
      </c>
      <c r="D54" s="72" t="s">
        <v>66</v>
      </c>
      <c r="E54" s="42">
        <v>30000</v>
      </c>
      <c r="F54" s="43">
        <v>8969.31</v>
      </c>
      <c r="G54" s="17">
        <f>F54/E54*100</f>
        <v>29.8977</v>
      </c>
    </row>
    <row r="55" spans="1:7" ht="12.75">
      <c r="A55" s="51"/>
      <c r="B55" s="70"/>
      <c r="C55" s="40" t="s">
        <v>77</v>
      </c>
      <c r="D55" s="72" t="s">
        <v>78</v>
      </c>
      <c r="E55" s="42">
        <v>3330</v>
      </c>
      <c r="F55" s="43">
        <v>3548</v>
      </c>
      <c r="G55" s="17">
        <f>F55/E55*100</f>
        <v>106.54654654654654</v>
      </c>
    </row>
    <row r="56" spans="1:7" ht="12.75">
      <c r="A56" s="51"/>
      <c r="B56" s="74"/>
      <c r="C56" s="40" t="s">
        <v>34</v>
      </c>
      <c r="D56" s="49" t="s">
        <v>35</v>
      </c>
      <c r="E56" s="42">
        <v>3000</v>
      </c>
      <c r="F56" s="43">
        <v>4054.48</v>
      </c>
      <c r="G56" s="17">
        <f>F56/E56*100</f>
        <v>135.14933333333335</v>
      </c>
    </row>
    <row r="57" spans="1:7" ht="13.5">
      <c r="A57" s="50"/>
      <c r="B57" s="75" t="s">
        <v>79</v>
      </c>
      <c r="C57" s="76" t="s">
        <v>80</v>
      </c>
      <c r="D57" s="76"/>
      <c r="E57" s="36">
        <f>SUM(E58:E59)</f>
        <v>10035</v>
      </c>
      <c r="F57" s="37">
        <f>SUM(F58:F59)</f>
        <v>6981.8</v>
      </c>
      <c r="G57" s="17">
        <f>F57/E57*100</f>
        <v>69.57448928749376</v>
      </c>
    </row>
    <row r="58" spans="1:7" ht="12.75">
      <c r="A58" s="51"/>
      <c r="B58" s="70"/>
      <c r="C58" s="40" t="s">
        <v>81</v>
      </c>
      <c r="D58" s="77" t="s">
        <v>80</v>
      </c>
      <c r="E58" s="42">
        <v>10000</v>
      </c>
      <c r="F58" s="43">
        <v>6981.8</v>
      </c>
      <c r="G58" s="17">
        <f>F58/E58*100</f>
        <v>69.818</v>
      </c>
    </row>
    <row r="59" spans="1:7" ht="12.75">
      <c r="A59" s="51"/>
      <c r="B59" s="70"/>
      <c r="C59" s="40" t="s">
        <v>34</v>
      </c>
      <c r="D59" s="49" t="s">
        <v>35</v>
      </c>
      <c r="E59" s="42">
        <v>35</v>
      </c>
      <c r="F59" s="43">
        <v>0</v>
      </c>
      <c r="G59" s="17">
        <f>F59/E59*100</f>
        <v>0</v>
      </c>
    </row>
    <row r="60" spans="1:7" ht="13.5">
      <c r="A60" s="50"/>
      <c r="B60" s="69" t="s">
        <v>82</v>
      </c>
      <c r="C60" s="78" t="s">
        <v>83</v>
      </c>
      <c r="D60" s="78"/>
      <c r="E60" s="36">
        <f>SUM(E61:E62)</f>
        <v>510791</v>
      </c>
      <c r="F60" s="37">
        <f>SUM(F61:F62)</f>
        <v>232402.01</v>
      </c>
      <c r="G60" s="17">
        <f>F60/E60*100</f>
        <v>45.49845435804468</v>
      </c>
    </row>
    <row r="61" spans="1:7" ht="12.75">
      <c r="A61" s="51"/>
      <c r="B61" s="70"/>
      <c r="C61" s="40" t="s">
        <v>84</v>
      </c>
      <c r="D61" s="77" t="s">
        <v>85</v>
      </c>
      <c r="E61" s="79">
        <v>508791</v>
      </c>
      <c r="F61" s="43">
        <v>230623</v>
      </c>
      <c r="G61" s="17">
        <f>F61/E61*100</f>
        <v>45.32764927052562</v>
      </c>
    </row>
    <row r="62" spans="1:7" ht="12.75">
      <c r="A62" s="80"/>
      <c r="B62" s="74"/>
      <c r="C62" s="40" t="s">
        <v>86</v>
      </c>
      <c r="D62" s="77" t="s">
        <v>87</v>
      </c>
      <c r="E62" s="42">
        <v>2000</v>
      </c>
      <c r="F62" s="43">
        <v>1779.01</v>
      </c>
      <c r="G62" s="17">
        <f>F62/E62*100</f>
        <v>88.9505</v>
      </c>
    </row>
    <row r="63" spans="1:7" ht="15">
      <c r="A63" s="29" t="s">
        <v>88</v>
      </c>
      <c r="B63" s="81" t="s">
        <v>89</v>
      </c>
      <c r="C63" s="81"/>
      <c r="D63" s="81"/>
      <c r="E63" s="31">
        <f>SUM(E64,E70,E66,E68)</f>
        <v>2257896</v>
      </c>
      <c r="F63" s="32">
        <f>SUM(F64,F70,F66,F68)</f>
        <v>1327640.48</v>
      </c>
      <c r="G63" s="17">
        <f>F63/E63*100</f>
        <v>58.7998951236018</v>
      </c>
    </row>
    <row r="64" spans="1:7" ht="12.75">
      <c r="A64" s="82"/>
      <c r="B64" s="34" t="s">
        <v>90</v>
      </c>
      <c r="C64" s="83" t="s">
        <v>91</v>
      </c>
      <c r="D64" s="83"/>
      <c r="E64" s="36">
        <f>SUM(E65)</f>
        <v>1642885</v>
      </c>
      <c r="F64" s="37">
        <f>SUM(F65)</f>
        <v>1011008</v>
      </c>
      <c r="G64" s="17">
        <f>F64/E64*100</f>
        <v>61.53857391113803</v>
      </c>
    </row>
    <row r="65" spans="1:7" ht="12.75">
      <c r="A65" s="84"/>
      <c r="B65" s="48"/>
      <c r="C65" s="40" t="s">
        <v>92</v>
      </c>
      <c r="D65" s="77" t="s">
        <v>93</v>
      </c>
      <c r="E65" s="79">
        <v>1642885</v>
      </c>
      <c r="F65" s="43">
        <v>1011008</v>
      </c>
      <c r="G65" s="17">
        <f>F65/E65*100</f>
        <v>61.53857391113803</v>
      </c>
    </row>
    <row r="66" spans="1:7" ht="12.75">
      <c r="A66" s="84"/>
      <c r="B66" s="34" t="s">
        <v>94</v>
      </c>
      <c r="C66" s="35" t="s">
        <v>95</v>
      </c>
      <c r="D66" s="35"/>
      <c r="E66" s="36">
        <f>SUM(E67)</f>
        <v>578659</v>
      </c>
      <c r="F66" s="37">
        <f>SUM(F67)</f>
        <v>289332</v>
      </c>
      <c r="G66" s="17">
        <f>F66/E66*100</f>
        <v>50.00043203337371</v>
      </c>
    </row>
    <row r="67" spans="1:7" ht="12.75">
      <c r="A67" s="84"/>
      <c r="B67" s="48"/>
      <c r="C67" s="40" t="s">
        <v>92</v>
      </c>
      <c r="D67" s="77" t="s">
        <v>93</v>
      </c>
      <c r="E67" s="42">
        <v>578659</v>
      </c>
      <c r="F67" s="43">
        <v>289332</v>
      </c>
      <c r="G67" s="17">
        <f>F67/E67*100</f>
        <v>50.00043203337371</v>
      </c>
    </row>
    <row r="68" spans="1:7" ht="12.75">
      <c r="A68" s="84"/>
      <c r="B68" s="34" t="s">
        <v>96</v>
      </c>
      <c r="C68" s="35" t="s">
        <v>97</v>
      </c>
      <c r="D68" s="35"/>
      <c r="E68" s="36">
        <f>SUM(E69:E69)</f>
        <v>9677</v>
      </c>
      <c r="F68" s="37">
        <f>SUM(F69:F69)</f>
        <v>13962.48</v>
      </c>
      <c r="G68" s="17">
        <f>F68/E68*100</f>
        <v>144.2852123592022</v>
      </c>
    </row>
    <row r="69" spans="1:7" ht="12.75">
      <c r="A69" s="84"/>
      <c r="B69" s="39"/>
      <c r="C69" s="40" t="s">
        <v>98</v>
      </c>
      <c r="D69" s="77" t="s">
        <v>99</v>
      </c>
      <c r="E69" s="42">
        <v>9677</v>
      </c>
      <c r="F69" s="43">
        <v>13962.48</v>
      </c>
      <c r="G69" s="17">
        <f>F69/E69*100</f>
        <v>144.2852123592022</v>
      </c>
    </row>
    <row r="70" spans="1:7" ht="12.75">
      <c r="A70" s="82"/>
      <c r="B70" s="34" t="s">
        <v>100</v>
      </c>
      <c r="C70" s="35" t="s">
        <v>101</v>
      </c>
      <c r="D70" s="35"/>
      <c r="E70" s="36">
        <f>SUM(E71)</f>
        <v>26675</v>
      </c>
      <c r="F70" s="37">
        <f>SUM(F71)</f>
        <v>13338</v>
      </c>
      <c r="G70" s="17">
        <f>F70/E70*100</f>
        <v>50.00187441424555</v>
      </c>
    </row>
    <row r="71" spans="1:7" ht="12.75">
      <c r="A71" s="85"/>
      <c r="B71" s="39"/>
      <c r="C71" s="86">
        <v>2920</v>
      </c>
      <c r="D71" s="77" t="s">
        <v>93</v>
      </c>
      <c r="E71" s="42">
        <v>26675</v>
      </c>
      <c r="F71" s="43">
        <v>13338</v>
      </c>
      <c r="G71" s="17">
        <f>F71/E71*100</f>
        <v>50.00187441424555</v>
      </c>
    </row>
    <row r="72" spans="1:7" ht="15">
      <c r="A72" s="87">
        <v>801</v>
      </c>
      <c r="B72" s="14" t="s">
        <v>102</v>
      </c>
      <c r="C72" s="14"/>
      <c r="D72" s="14"/>
      <c r="E72" s="88">
        <f>SUM(E73)</f>
        <v>2923</v>
      </c>
      <c r="F72" s="89">
        <f>SUM(F73)</f>
        <v>1289</v>
      </c>
      <c r="G72" s="17">
        <f>F72/E72*100</f>
        <v>44.098528908655496</v>
      </c>
    </row>
    <row r="73" spans="1:7" ht="12.75">
      <c r="A73" s="84"/>
      <c r="B73" s="90">
        <v>80101</v>
      </c>
      <c r="C73" s="91" t="s">
        <v>103</v>
      </c>
      <c r="D73" s="91"/>
      <c r="E73" s="36">
        <f>SUM(E74)</f>
        <v>2923</v>
      </c>
      <c r="F73" s="37">
        <f>SUM(F74)</f>
        <v>1289</v>
      </c>
      <c r="G73" s="17">
        <f>F73/E73*100</f>
        <v>44.098528908655496</v>
      </c>
    </row>
    <row r="74" spans="1:7" ht="24.75">
      <c r="A74" s="85"/>
      <c r="B74" s="39"/>
      <c r="C74" s="92" t="s">
        <v>104</v>
      </c>
      <c r="D74" s="93" t="s">
        <v>105</v>
      </c>
      <c r="E74" s="42">
        <v>2923</v>
      </c>
      <c r="F74" s="43">
        <v>1289</v>
      </c>
      <c r="G74" s="17">
        <f>F74/E74*100</f>
        <v>44.098528908655496</v>
      </c>
    </row>
    <row r="75" spans="1:7" ht="15">
      <c r="A75" s="29" t="s">
        <v>106</v>
      </c>
      <c r="B75" s="81" t="s">
        <v>107</v>
      </c>
      <c r="C75" s="81"/>
      <c r="D75" s="81"/>
      <c r="E75" s="31">
        <f>SUM(E76)</f>
        <v>40000</v>
      </c>
      <c r="F75" s="32">
        <f>SUM(F76)</f>
        <v>30407.27</v>
      </c>
      <c r="G75" s="17">
        <f>F75/E75*100</f>
        <v>76.018175</v>
      </c>
    </row>
    <row r="76" spans="1:7" ht="12.75">
      <c r="A76" s="82"/>
      <c r="B76" s="34" t="s">
        <v>108</v>
      </c>
      <c r="C76" s="35" t="s">
        <v>109</v>
      </c>
      <c r="D76" s="35"/>
      <c r="E76" s="36">
        <f>SUM(E77)</f>
        <v>40000</v>
      </c>
      <c r="F76" s="37">
        <f>SUM(F77)</f>
        <v>30407.27</v>
      </c>
      <c r="G76" s="17">
        <f>F76/E76*100</f>
        <v>76.018175</v>
      </c>
    </row>
    <row r="77" spans="1:7" ht="12.75">
      <c r="A77" s="85"/>
      <c r="B77" s="39"/>
      <c r="C77" s="40" t="s">
        <v>110</v>
      </c>
      <c r="D77" s="77" t="s">
        <v>111</v>
      </c>
      <c r="E77" s="42">
        <v>40000</v>
      </c>
      <c r="F77" s="43">
        <v>30407.27</v>
      </c>
      <c r="G77" s="17">
        <f>F77/E77*100</f>
        <v>76.018175</v>
      </c>
    </row>
    <row r="78" spans="1:7" ht="15">
      <c r="A78" s="29" t="s">
        <v>112</v>
      </c>
      <c r="B78" s="81" t="s">
        <v>113</v>
      </c>
      <c r="C78" s="81"/>
      <c r="D78" s="81"/>
      <c r="E78" s="31">
        <f>SUM(E79,E82,E84,E87,E89)</f>
        <v>1323426</v>
      </c>
      <c r="F78" s="32">
        <f>SUM(F79,F82,F84,F87,F89)</f>
        <v>741378.71</v>
      </c>
      <c r="G78" s="17">
        <f>F78/E78*100</f>
        <v>56.019657313669214</v>
      </c>
    </row>
    <row r="79" spans="1:7" ht="24.75">
      <c r="A79" s="46"/>
      <c r="B79" s="34" t="s">
        <v>114</v>
      </c>
      <c r="C79" s="45" t="s">
        <v>115</v>
      </c>
      <c r="D79" s="45"/>
      <c r="E79" s="36">
        <f>SUM(E80:E81)</f>
        <v>1053000</v>
      </c>
      <c r="F79" s="37">
        <f>SUM(F80:F81)</f>
        <v>554073.71</v>
      </c>
      <c r="G79" s="17">
        <f>F79/E79*100</f>
        <v>52.618585944919275</v>
      </c>
    </row>
    <row r="80" spans="1:7" ht="12.75">
      <c r="A80" s="46"/>
      <c r="B80" s="34"/>
      <c r="C80" s="40" t="s">
        <v>34</v>
      </c>
      <c r="D80" s="49" t="s">
        <v>35</v>
      </c>
      <c r="E80" s="36"/>
      <c r="F80" s="43">
        <v>9.71</v>
      </c>
      <c r="G80" s="17"/>
    </row>
    <row r="81" spans="1:7" ht="24.75">
      <c r="A81" s="46"/>
      <c r="B81" s="48"/>
      <c r="C81" s="86">
        <v>2010</v>
      </c>
      <c r="D81" s="63" t="s">
        <v>41</v>
      </c>
      <c r="E81" s="79">
        <v>1053000</v>
      </c>
      <c r="F81" s="43">
        <v>554064</v>
      </c>
      <c r="G81" s="17">
        <f>F81/E81*100</f>
        <v>52.61766381766382</v>
      </c>
    </row>
    <row r="82" spans="1:7" ht="24.75">
      <c r="A82" s="46"/>
      <c r="B82" s="69" t="s">
        <v>116</v>
      </c>
      <c r="C82" s="94" t="s">
        <v>117</v>
      </c>
      <c r="D82" s="94"/>
      <c r="E82" s="36">
        <f>SUM(E83)</f>
        <v>4000</v>
      </c>
      <c r="F82" s="37">
        <f>SUM(F83)</f>
        <v>2000</v>
      </c>
      <c r="G82" s="17">
        <f>F82/E82*100</f>
        <v>50</v>
      </c>
    </row>
    <row r="83" spans="1:7" ht="24.75">
      <c r="A83" s="46"/>
      <c r="B83" s="95"/>
      <c r="C83" s="40" t="s">
        <v>40</v>
      </c>
      <c r="D83" s="63" t="s">
        <v>41</v>
      </c>
      <c r="E83" s="42">
        <v>4000</v>
      </c>
      <c r="F83" s="43">
        <v>2000</v>
      </c>
      <c r="G83" s="17">
        <f>F83/E83*100</f>
        <v>50</v>
      </c>
    </row>
    <row r="84" spans="1:7" ht="12.75">
      <c r="A84" s="82"/>
      <c r="B84" s="34" t="s">
        <v>118</v>
      </c>
      <c r="C84" s="78" t="s">
        <v>119</v>
      </c>
      <c r="D84" s="78"/>
      <c r="E84" s="36">
        <f>SUM(E85:E86)</f>
        <v>166019</v>
      </c>
      <c r="F84" s="37">
        <f>SUM(F85:F86)</f>
        <v>116768</v>
      </c>
      <c r="G84" s="17">
        <f>F84/E84*100</f>
        <v>70.33411838404038</v>
      </c>
    </row>
    <row r="85" spans="1:7" ht="24.75">
      <c r="A85" s="84"/>
      <c r="B85" s="48"/>
      <c r="C85" s="40" t="s">
        <v>40</v>
      </c>
      <c r="D85" s="63" t="s">
        <v>41</v>
      </c>
      <c r="E85" s="42">
        <v>55641</v>
      </c>
      <c r="F85" s="43">
        <v>27236</v>
      </c>
      <c r="G85" s="17">
        <f>F85/E85*100</f>
        <v>48.94951564493809</v>
      </c>
    </row>
    <row r="86" spans="1:7" ht="24.75">
      <c r="A86" s="84"/>
      <c r="B86" s="39"/>
      <c r="C86" s="92" t="s">
        <v>104</v>
      </c>
      <c r="D86" s="93" t="s">
        <v>105</v>
      </c>
      <c r="E86" s="79">
        <v>110378</v>
      </c>
      <c r="F86" s="43">
        <v>89532</v>
      </c>
      <c r="G86" s="17">
        <f>F86/E86*100</f>
        <v>81.11399010672416</v>
      </c>
    </row>
    <row r="87" spans="1:7" ht="12.75">
      <c r="A87" s="82"/>
      <c r="B87" s="34" t="s">
        <v>120</v>
      </c>
      <c r="C87" s="35" t="s">
        <v>121</v>
      </c>
      <c r="D87" s="35"/>
      <c r="E87" s="36">
        <f>SUM(E88:E88)</f>
        <v>57000</v>
      </c>
      <c r="F87" s="37">
        <f>SUM(F88:F88)</f>
        <v>31679</v>
      </c>
      <c r="G87" s="17">
        <f>F87/E87*100</f>
        <v>55.57719298245614</v>
      </c>
    </row>
    <row r="88" spans="1:7" ht="24.75">
      <c r="A88" s="82"/>
      <c r="B88" s="39"/>
      <c r="C88" s="92" t="s">
        <v>104</v>
      </c>
      <c r="D88" s="93" t="s">
        <v>105</v>
      </c>
      <c r="E88" s="96">
        <v>57000</v>
      </c>
      <c r="F88" s="43">
        <v>31679</v>
      </c>
      <c r="G88" s="17">
        <f>F88/E88*100</f>
        <v>55.57719298245614</v>
      </c>
    </row>
    <row r="89" spans="1:7" ht="12.75">
      <c r="A89" s="82"/>
      <c r="B89" s="97">
        <v>85295</v>
      </c>
      <c r="C89" s="35" t="s">
        <v>122</v>
      </c>
      <c r="D89" s="35"/>
      <c r="E89" s="98">
        <f>SUM(E90:E90)</f>
        <v>43407</v>
      </c>
      <c r="F89" s="99">
        <f>SUM(F90:F90)</f>
        <v>36858</v>
      </c>
      <c r="G89" s="17">
        <f>F89/E89*100</f>
        <v>84.91257170502453</v>
      </c>
    </row>
    <row r="90" spans="1:7" ht="24.75">
      <c r="A90" s="82"/>
      <c r="B90" s="100"/>
      <c r="C90" s="92" t="s">
        <v>104</v>
      </c>
      <c r="D90" s="93" t="s">
        <v>105</v>
      </c>
      <c r="E90" s="79">
        <v>43407</v>
      </c>
      <c r="F90" s="43">
        <v>36858</v>
      </c>
      <c r="G90" s="17">
        <f>F90/E90*100</f>
        <v>84.91257170502453</v>
      </c>
    </row>
    <row r="91" spans="1:7" ht="15">
      <c r="A91" s="55">
        <v>854</v>
      </c>
      <c r="B91" s="30" t="s">
        <v>123</v>
      </c>
      <c r="C91" s="30"/>
      <c r="D91" s="30"/>
      <c r="E91" s="31">
        <f>SUM(E92)</f>
        <v>42174</v>
      </c>
      <c r="F91" s="32">
        <f>SUM(F92)</f>
        <v>42174</v>
      </c>
      <c r="G91" s="17">
        <f>F91/E91*100</f>
        <v>100</v>
      </c>
    </row>
    <row r="92" spans="1:7" ht="12.75">
      <c r="A92" s="82"/>
      <c r="B92" s="62">
        <v>85415</v>
      </c>
      <c r="C92" s="58" t="s">
        <v>124</v>
      </c>
      <c r="D92" s="58"/>
      <c r="E92" s="101">
        <f>SUM(E93)</f>
        <v>42174</v>
      </c>
      <c r="F92" s="102">
        <f>SUM(F93)</f>
        <v>42174</v>
      </c>
      <c r="G92" s="17">
        <f>F92/E92*100</f>
        <v>100</v>
      </c>
    </row>
    <row r="93" spans="1:7" ht="24.75">
      <c r="A93" s="82"/>
      <c r="B93" s="62"/>
      <c r="C93" s="92" t="s">
        <v>104</v>
      </c>
      <c r="D93" s="93" t="s">
        <v>105</v>
      </c>
      <c r="E93" s="64">
        <v>42174</v>
      </c>
      <c r="F93" s="43">
        <v>42174</v>
      </c>
      <c r="G93" s="17">
        <f>F93/E93*100</f>
        <v>100</v>
      </c>
    </row>
    <row r="94" spans="1:7" ht="15">
      <c r="A94" s="103" t="s">
        <v>125</v>
      </c>
      <c r="B94" s="81" t="s">
        <v>126</v>
      </c>
      <c r="C94" s="81"/>
      <c r="D94" s="81"/>
      <c r="E94" s="31">
        <f>SUM(E95)</f>
        <v>130000</v>
      </c>
      <c r="F94" s="32">
        <f>SUM(F95)</f>
        <v>67145.61</v>
      </c>
      <c r="G94" s="17">
        <f>F94/E94*100</f>
        <v>51.65046923076923</v>
      </c>
    </row>
    <row r="95" spans="1:7" ht="12.75">
      <c r="A95" s="104"/>
      <c r="B95" s="34" t="s">
        <v>127</v>
      </c>
      <c r="C95" s="35" t="s">
        <v>128</v>
      </c>
      <c r="D95" s="35"/>
      <c r="E95" s="36">
        <f>SUM(E96:E97)</f>
        <v>130000</v>
      </c>
      <c r="F95" s="37">
        <f>SUM(F96:F97)</f>
        <v>67145.61</v>
      </c>
      <c r="G95" s="17">
        <f>F95/E95*100</f>
        <v>51.65046923076923</v>
      </c>
    </row>
    <row r="96" spans="1:7" ht="12.75">
      <c r="A96" s="104"/>
      <c r="B96" s="46"/>
      <c r="C96" s="40" t="s">
        <v>129</v>
      </c>
      <c r="D96" s="77" t="s">
        <v>130</v>
      </c>
      <c r="E96" s="42">
        <v>120000</v>
      </c>
      <c r="F96" s="43">
        <v>66795.61</v>
      </c>
      <c r="G96" s="17">
        <f>F96/E96*100</f>
        <v>55.66300833333333</v>
      </c>
    </row>
    <row r="97" spans="1:7" ht="12.75">
      <c r="A97" s="104"/>
      <c r="B97" s="105"/>
      <c r="C97" s="106" t="s">
        <v>98</v>
      </c>
      <c r="D97" s="41" t="s">
        <v>99</v>
      </c>
      <c r="E97" s="42">
        <v>10000</v>
      </c>
      <c r="F97" s="43">
        <v>350</v>
      </c>
      <c r="G97" s="17">
        <f>F97/E97*100</f>
        <v>3.5000000000000004</v>
      </c>
    </row>
    <row r="98" spans="1:9" ht="17.25">
      <c r="A98" s="107" t="s">
        <v>131</v>
      </c>
      <c r="B98" s="107"/>
      <c r="C98" s="107"/>
      <c r="D98" s="107"/>
      <c r="E98" s="108">
        <f>SUM(E94,E78,E75,E63,E33,E30,E27,E24,E18,E15,E91,E10,E72)</f>
        <v>6622102</v>
      </c>
      <c r="F98" s="109">
        <f>SUM(F94,F78,F75,F63,F33,F30,F27,F24,F18,F15,F91,F10,F72)</f>
        <v>3196663.0999999996</v>
      </c>
      <c r="G98" s="110">
        <f>F98/E98*100</f>
        <v>48.27263458037946</v>
      </c>
      <c r="I98"/>
    </row>
    <row r="99" spans="1:9" ht="13.5" customHeight="1">
      <c r="A99" s="111"/>
      <c r="B99" s="111"/>
      <c r="C99" s="111"/>
      <c r="D99" s="111"/>
      <c r="E99" s="112"/>
      <c r="F99" s="112"/>
      <c r="G99" s="112"/>
      <c r="I99"/>
    </row>
    <row r="100" spans="1:9" ht="17.25">
      <c r="A100" s="111"/>
      <c r="B100" s="111"/>
      <c r="C100" s="111"/>
      <c r="D100" s="111"/>
      <c r="E100" s="113"/>
      <c r="F100" s="113"/>
      <c r="G100" s="113"/>
      <c r="I100"/>
    </row>
    <row r="101" spans="1:9" ht="13.5" customHeight="1">
      <c r="A101" s="111"/>
      <c r="B101" s="111"/>
      <c r="C101" s="111"/>
      <c r="D101" s="111"/>
      <c r="E101" s="114"/>
      <c r="F101" s="115"/>
      <c r="G101" s="115"/>
      <c r="I101"/>
    </row>
    <row r="102" spans="1:9" ht="13.5" customHeight="1">
      <c r="A102" s="111"/>
      <c r="B102" s="111"/>
      <c r="C102" s="111"/>
      <c r="D102" s="111"/>
      <c r="E102" s="114"/>
      <c r="F102" s="115"/>
      <c r="G102" s="115"/>
      <c r="I102"/>
    </row>
    <row r="103" spans="1:9" ht="18.75" customHeight="1">
      <c r="A103" s="111"/>
      <c r="B103" s="111"/>
      <c r="C103" s="111"/>
      <c r="D103" s="111"/>
      <c r="E103" s="116"/>
      <c r="F103" s="116"/>
      <c r="G103" s="116"/>
      <c r="I103"/>
    </row>
    <row r="104" spans="1:9" ht="17.25">
      <c r="A104" s="111"/>
      <c r="B104" s="111"/>
      <c r="C104" s="111"/>
      <c r="D104" s="111"/>
      <c r="E104" s="112"/>
      <c r="F104" s="112"/>
      <c r="G104" s="112"/>
      <c r="I104"/>
    </row>
  </sheetData>
  <mergeCells count="47">
    <mergeCell ref="A5:E5"/>
    <mergeCell ref="A7:C7"/>
    <mergeCell ref="D7:D8"/>
    <mergeCell ref="E7:E8"/>
    <mergeCell ref="F7:F8"/>
    <mergeCell ref="G7:G8"/>
    <mergeCell ref="B10:D10"/>
    <mergeCell ref="C11:D11"/>
    <mergeCell ref="C13:D13"/>
    <mergeCell ref="B15:D15"/>
    <mergeCell ref="C16:D16"/>
    <mergeCell ref="B18:D18"/>
    <mergeCell ref="C19:D19"/>
    <mergeCell ref="B24:D24"/>
    <mergeCell ref="C25:D25"/>
    <mergeCell ref="B27:D27"/>
    <mergeCell ref="C28:D28"/>
    <mergeCell ref="B30:D30"/>
    <mergeCell ref="C31:D31"/>
    <mergeCell ref="B33:D33"/>
    <mergeCell ref="C34:D34"/>
    <mergeCell ref="C36:D36"/>
    <mergeCell ref="C44:D44"/>
    <mergeCell ref="C57:D57"/>
    <mergeCell ref="C60:D60"/>
    <mergeCell ref="B63:D63"/>
    <mergeCell ref="C64:D64"/>
    <mergeCell ref="C66:D66"/>
    <mergeCell ref="C68:D68"/>
    <mergeCell ref="C70:D70"/>
    <mergeCell ref="B72:D72"/>
    <mergeCell ref="C73:D73"/>
    <mergeCell ref="B75:D75"/>
    <mergeCell ref="C76:D76"/>
    <mergeCell ref="B78:D78"/>
    <mergeCell ref="C79:D79"/>
    <mergeCell ref="C82:D82"/>
    <mergeCell ref="C84:D84"/>
    <mergeCell ref="C87:D87"/>
    <mergeCell ref="C89:D89"/>
    <mergeCell ref="B91:D91"/>
    <mergeCell ref="C92:D92"/>
    <mergeCell ref="B94:D94"/>
    <mergeCell ref="C95:D95"/>
    <mergeCell ref="A98:D98"/>
    <mergeCell ref="E100:G100"/>
    <mergeCell ref="E103:G103"/>
  </mergeCells>
  <printOptions horizontalCentered="1"/>
  <pageMargins left="0.7875" right="0.39375" top="0.7875" bottom="0.23611111111111113" header="0.5118055555555556" footer="0.5118055555555556"/>
  <pageSetup horizontalDpi="300" verticalDpi="300" orientation="landscape" paperSize="9" scale="75"/>
  <rowBreaks count="3" manualBreakCount="3">
    <brk id="32" max="255" man="1"/>
    <brk id="71" max="255" man="1"/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85" zoomScaleNormal="85" zoomScaleSheetLayoutView="55" workbookViewId="0" topLeftCell="A1">
      <selection activeCell="C22" sqref="C22"/>
    </sheetView>
  </sheetViews>
  <sheetFormatPr defaultColWidth="12.00390625" defaultRowHeight="12.75"/>
  <cols>
    <col min="1" max="1" width="56.875" style="2" customWidth="1"/>
    <col min="2" max="2" width="13.125" style="2" customWidth="1"/>
    <col min="3" max="3" width="17.25390625" style="2" customWidth="1"/>
    <col min="4" max="251" width="11.625" style="2" customWidth="1"/>
    <col min="252" max="16384" width="11.625" style="0" customWidth="1"/>
  </cols>
  <sheetData>
    <row r="1" spans="1:2" ht="11.25" customHeight="1">
      <c r="A1" s="117"/>
      <c r="B1" s="3" t="s">
        <v>132</v>
      </c>
    </row>
    <row r="2" spans="1:2" ht="11.25" customHeight="1">
      <c r="A2" s="117"/>
      <c r="B2" s="4" t="s">
        <v>1</v>
      </c>
    </row>
    <row r="3" spans="1:2" ht="11.25" customHeight="1">
      <c r="A3" s="117"/>
      <c r="B3" s="4" t="s">
        <v>2</v>
      </c>
    </row>
    <row r="4" spans="1:2" ht="11.25" customHeight="1">
      <c r="A4" s="117"/>
      <c r="B4" s="117"/>
    </row>
    <row r="5" spans="1:2" ht="17.25">
      <c r="A5" s="118" t="s">
        <v>133</v>
      </c>
      <c r="B5" s="117"/>
    </row>
    <row r="6" spans="1:2" ht="17.25">
      <c r="A6" s="119"/>
      <c r="B6" s="120"/>
    </row>
    <row r="7" spans="1:4" ht="12.75">
      <c r="A7" s="121" t="s">
        <v>5</v>
      </c>
      <c r="B7" s="122" t="s">
        <v>134</v>
      </c>
      <c r="C7" s="8" t="s">
        <v>7</v>
      </c>
      <c r="D7" s="8" t="s">
        <v>8</v>
      </c>
    </row>
    <row r="8" spans="1:4" ht="12.75">
      <c r="A8" s="123">
        <v>1</v>
      </c>
      <c r="B8" s="124">
        <v>3</v>
      </c>
      <c r="C8" s="124">
        <v>4</v>
      </c>
      <c r="D8" s="124">
        <v>5</v>
      </c>
    </row>
    <row r="9" spans="1:4" ht="15">
      <c r="A9" s="125" t="s">
        <v>135</v>
      </c>
      <c r="B9" s="126">
        <f>SUM(B10:B16)</f>
        <v>1659441</v>
      </c>
      <c r="C9" s="127">
        <f>SUM(C10:C16)</f>
        <v>820995.7</v>
      </c>
      <c r="D9" s="128">
        <f>C9/B9*100</f>
        <v>49.47423258796185</v>
      </c>
    </row>
    <row r="10" spans="1:4" ht="12.75">
      <c r="A10" s="129" t="s">
        <v>136</v>
      </c>
      <c r="B10" s="130">
        <f>1!E37+1!E45</f>
        <v>898600</v>
      </c>
      <c r="C10" s="131">
        <f>1!F37+1!F45</f>
        <v>430957.27</v>
      </c>
      <c r="D10" s="128">
        <f>C10/B10*100</f>
        <v>47.95874360115736</v>
      </c>
    </row>
    <row r="11" spans="1:4" ht="12.75">
      <c r="A11" s="129" t="s">
        <v>137</v>
      </c>
      <c r="B11" s="130">
        <f>1!E38+1!E46</f>
        <v>228500</v>
      </c>
      <c r="C11" s="131">
        <f>1!F38+1!F46</f>
        <v>141114.52</v>
      </c>
      <c r="D11" s="128">
        <f>C11/B11*100</f>
        <v>61.75690153172866</v>
      </c>
    </row>
    <row r="12" spans="1:4" ht="12.75">
      <c r="A12" s="129" t="s">
        <v>138</v>
      </c>
      <c r="B12" s="130">
        <f>1!E40+1!E48</f>
        <v>10550</v>
      </c>
      <c r="C12" s="131">
        <f>1!F40+1!F48</f>
        <v>8213</v>
      </c>
      <c r="D12" s="128">
        <f>C12/B12*100</f>
        <v>77.8483412322275</v>
      </c>
    </row>
    <row r="13" spans="1:4" ht="12.75">
      <c r="A13" s="129" t="s">
        <v>139</v>
      </c>
      <c r="B13" s="130">
        <f>1!E58</f>
        <v>10000</v>
      </c>
      <c r="C13" s="131">
        <f>1!F58</f>
        <v>6981.8</v>
      </c>
      <c r="D13" s="128">
        <f>C13/B13*100</f>
        <v>69.818</v>
      </c>
    </row>
    <row r="14" spans="1:4" ht="12.75">
      <c r="A14" s="129" t="s">
        <v>140</v>
      </c>
      <c r="B14" s="130">
        <f>1!E35</f>
        <v>1000</v>
      </c>
      <c r="C14" s="131">
        <f>1!F35</f>
        <v>1327.1000000000001</v>
      </c>
      <c r="D14" s="128">
        <f>C14/B14*100</f>
        <v>132.71</v>
      </c>
    </row>
    <row r="15" spans="1:4" ht="12.75">
      <c r="A15" s="132" t="s">
        <v>141</v>
      </c>
      <c r="B15" s="130">
        <f>1!E62</f>
        <v>2000</v>
      </c>
      <c r="C15" s="131">
        <f>1!F62</f>
        <v>1779.01</v>
      </c>
      <c r="D15" s="128">
        <f>C15/B15*100</f>
        <v>88.9505</v>
      </c>
    </row>
    <row r="16" spans="1:4" ht="12.75">
      <c r="A16" s="132" t="s">
        <v>142</v>
      </c>
      <c r="B16" s="130">
        <f>1!E61</f>
        <v>508791</v>
      </c>
      <c r="C16" s="131">
        <f>1!F61</f>
        <v>230623</v>
      </c>
      <c r="D16" s="128">
        <f>C16/B16*100</f>
        <v>45.32764927052562</v>
      </c>
    </row>
    <row r="17" spans="1:4" ht="15">
      <c r="A17" s="125" t="s">
        <v>143</v>
      </c>
      <c r="B17" s="126">
        <f>SUM(B18:B19)</f>
        <v>96500</v>
      </c>
      <c r="C17" s="127">
        <f>SUM(C18:C19)</f>
        <v>35523.020000000004</v>
      </c>
      <c r="D17" s="128">
        <f>C17/B17*100</f>
        <v>36.81141968911918</v>
      </c>
    </row>
    <row r="18" spans="1:4" ht="12.75">
      <c r="A18" s="129" t="s">
        <v>144</v>
      </c>
      <c r="B18" s="130">
        <f>1!E22</f>
        <v>50000</v>
      </c>
      <c r="C18" s="131">
        <f>1!F22</f>
        <v>5852.400000000001</v>
      </c>
      <c r="D18" s="128">
        <f>C18/B18*100</f>
        <v>11.7048</v>
      </c>
    </row>
    <row r="19" spans="1:4" ht="12.75">
      <c r="A19" s="129" t="s">
        <v>145</v>
      </c>
      <c r="B19" s="130">
        <f>1!E21+1!E20+1!E17</f>
        <v>46500</v>
      </c>
      <c r="C19" s="131">
        <f>1!F21+1!F20+1!F17</f>
        <v>29670.620000000003</v>
      </c>
      <c r="D19" s="128">
        <f>C19/B19*100</f>
        <v>63.807784946236566</v>
      </c>
    </row>
    <row r="20" spans="1:4" ht="13.5">
      <c r="A20" s="132" t="s">
        <v>146</v>
      </c>
      <c r="B20" s="133"/>
      <c r="C20" s="134"/>
      <c r="D20" s="128"/>
    </row>
    <row r="21" spans="1:4" ht="15">
      <c r="A21" s="125" t="s">
        <v>147</v>
      </c>
      <c r="B21" s="126">
        <f>1!E39+1!E47+1!E49+1!E77+1!E97+1!E96+1!E23+1!E56+1!E41+1!E69+1!E50+1!E51+1!E52+1!E53+1!E54+1!E43+1!E55+1!E42+1!E59</f>
        <v>418789</v>
      </c>
      <c r="C21" s="126">
        <f>1!F39+1!F47+1!F49+1!F77+1!F97+1!F96+1!F23+1!F56+1!F41+1!F69+1!F50+1!F51+1!F52+1!F53+1!F54+1!F43+1!F55+1!F42+1!F59+1!F80</f>
        <v>225764.38000000003</v>
      </c>
      <c r="D21" s="128">
        <f>C21/B21*100</f>
        <v>53.908861025480626</v>
      </c>
    </row>
    <row r="22" spans="1:4" ht="15">
      <c r="A22" s="135" t="s">
        <v>148</v>
      </c>
      <c r="B22" s="136">
        <f>SUM(B9,B17,B20,B21)</f>
        <v>2174730</v>
      </c>
      <c r="C22" s="137">
        <f>SUM(C9,C17,C20,C21)</f>
        <v>1082283.1</v>
      </c>
      <c r="D22" s="128">
        <f>C22/B22*100</f>
        <v>49.76632041678737</v>
      </c>
    </row>
    <row r="23" spans="1:4" ht="15">
      <c r="A23" s="125" t="s">
        <v>149</v>
      </c>
      <c r="B23" s="126">
        <f>1!E64+1!E66+1!E70</f>
        <v>2248219</v>
      </c>
      <c r="C23" s="127">
        <f>1!F64+1!F66+1!F70</f>
        <v>1313678</v>
      </c>
      <c r="D23" s="128">
        <f>C23/B23*100</f>
        <v>58.43194101642233</v>
      </c>
    </row>
    <row r="24" spans="1:4" ht="15">
      <c r="A24" s="125" t="s">
        <v>150</v>
      </c>
      <c r="B24" s="126">
        <f>SUM(B25:B28)</f>
        <v>1398493</v>
      </c>
      <c r="C24" s="127">
        <f>SUM(C25:C28)</f>
        <v>800702</v>
      </c>
      <c r="D24" s="128">
        <f>C24/B24*100</f>
        <v>57.25463052013846</v>
      </c>
    </row>
    <row r="25" spans="1:4" ht="12.75">
      <c r="A25" s="132" t="s">
        <v>151</v>
      </c>
      <c r="B25" s="130">
        <f>1!E88+1!E90+1!E86+1!E93+1!E74</f>
        <v>255882</v>
      </c>
      <c r="C25" s="131">
        <f>1!F88+1!F90+1!F86+1!F93+1!F74</f>
        <v>201532</v>
      </c>
      <c r="D25" s="128">
        <f>C25/B25*100</f>
        <v>78.75974081803331</v>
      </c>
    </row>
    <row r="26" spans="1:4" ht="12.75">
      <c r="A26" s="132" t="s">
        <v>152</v>
      </c>
      <c r="B26" s="130">
        <f>1!E85+1!E83+1!E81+1!E29+1!E26+1!E32</f>
        <v>1142611</v>
      </c>
      <c r="C26" s="131">
        <f>1!F85+1!F83+1!F81+1!F29+1!F26+1!F32</f>
        <v>599170</v>
      </c>
      <c r="D26" s="128">
        <f>C26/B26*100</f>
        <v>52.43866897833121</v>
      </c>
    </row>
    <row r="27" spans="1:4" ht="24.75">
      <c r="A27" s="132" t="s">
        <v>153</v>
      </c>
      <c r="B27" s="138"/>
      <c r="C27" s="139"/>
      <c r="D27" s="128"/>
    </row>
    <row r="28" spans="1:4" ht="12.75">
      <c r="A28" s="132" t="s">
        <v>154</v>
      </c>
      <c r="B28" s="130"/>
      <c r="C28" s="130"/>
      <c r="D28" s="128"/>
    </row>
    <row r="29" spans="1:4" ht="15">
      <c r="A29" s="135" t="s">
        <v>155</v>
      </c>
      <c r="B29" s="136">
        <f>SUM(B23+B24)</f>
        <v>3646712</v>
      </c>
      <c r="C29" s="137">
        <f>SUM(C23+C24)</f>
        <v>2114380</v>
      </c>
      <c r="D29" s="128">
        <f>C29/B29*100</f>
        <v>57.98044923755975</v>
      </c>
    </row>
    <row r="30" spans="1:4" ht="29.25">
      <c r="A30" s="140" t="s">
        <v>156</v>
      </c>
      <c r="B30" s="136">
        <f>1!E12+1!E14</f>
        <v>800660</v>
      </c>
      <c r="C30" s="137">
        <f>1!F12+1!F14</f>
        <v>0</v>
      </c>
      <c r="D30" s="128">
        <f>C30/B30*100</f>
        <v>0</v>
      </c>
    </row>
    <row r="31" spans="1:4" ht="17.25">
      <c r="A31" s="141" t="s">
        <v>131</v>
      </c>
      <c r="B31" s="142">
        <f>SUM(B22+B29+B30)</f>
        <v>6622102</v>
      </c>
      <c r="C31" s="143">
        <f>SUM(C22+C29+C30)</f>
        <v>3196663.1</v>
      </c>
      <c r="D31" s="128">
        <f>C31/B31*100</f>
        <v>48.27263458037947</v>
      </c>
    </row>
  </sheetData>
  <printOptions horizontalCentered="1"/>
  <pageMargins left="0.7875" right="0.7875" top="0.7875" bottom="0.7875" header="0.5118055555555556" footer="0.5118055555555556"/>
  <pageSetup firstPageNumber="1" useFirstPageNumber="1" horizontalDpi="300" verticalDpi="3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5"/>
  <sheetViews>
    <sheetView zoomScale="85" zoomScaleNormal="85" zoomScaleSheetLayoutView="55" workbookViewId="0" topLeftCell="A217">
      <selection activeCell="A246" sqref="A246"/>
    </sheetView>
  </sheetViews>
  <sheetFormatPr defaultColWidth="9.00390625" defaultRowHeight="12.75"/>
  <cols>
    <col min="1" max="1" width="6.00390625" style="144" customWidth="1"/>
    <col min="2" max="2" width="8.625" style="115" customWidth="1"/>
    <col min="3" max="3" width="6.125" style="115" customWidth="1"/>
    <col min="4" max="4" width="65.50390625" style="115" customWidth="1"/>
    <col min="5" max="5" width="13.125" style="115" customWidth="1"/>
    <col min="6" max="6" width="17.25390625" style="115" customWidth="1"/>
    <col min="7" max="7" width="11.625" style="115" customWidth="1"/>
    <col min="8" max="8" width="10.75390625" style="115" customWidth="1"/>
    <col min="9" max="247" width="9.00390625" style="115" customWidth="1"/>
    <col min="248" max="249" width="9.00390625" style="2" customWidth="1"/>
  </cols>
  <sheetData>
    <row r="1" ht="12.75">
      <c r="E1" s="4" t="s">
        <v>157</v>
      </c>
    </row>
    <row r="2" ht="12.75">
      <c r="E2" s="4" t="s">
        <v>1</v>
      </c>
    </row>
    <row r="3" ht="12.75">
      <c r="E3" s="4" t="s">
        <v>158</v>
      </c>
    </row>
    <row r="4" ht="9" customHeight="1"/>
    <row r="5" spans="1:256" s="147" customFormat="1" ht="18.75">
      <c r="A5" s="145" t="s">
        <v>159</v>
      </c>
      <c r="B5" s="145"/>
      <c r="C5" s="145"/>
      <c r="D5" s="145"/>
      <c r="E5" s="145"/>
      <c r="F5" s="146"/>
      <c r="IN5" s="2"/>
      <c r="IO5" s="2"/>
      <c r="IP5"/>
      <c r="IQ5"/>
      <c r="IR5"/>
      <c r="IS5"/>
      <c r="IT5"/>
      <c r="IU5"/>
      <c r="IV5"/>
    </row>
    <row r="6" spans="1:256" s="147" customFormat="1" ht="10.5" customHeight="1">
      <c r="A6" s="148"/>
      <c r="B6" s="148"/>
      <c r="C6" s="148"/>
      <c r="D6" s="148"/>
      <c r="F6"/>
      <c r="IN6" s="2"/>
      <c r="IO6" s="2"/>
      <c r="IP6"/>
      <c r="IQ6"/>
      <c r="IR6"/>
      <c r="IS6"/>
      <c r="IT6"/>
      <c r="IU6"/>
      <c r="IV6"/>
    </row>
    <row r="7" spans="1:256" s="149" customFormat="1" ht="15">
      <c r="A7" s="7" t="s">
        <v>4</v>
      </c>
      <c r="B7" s="7"/>
      <c r="C7" s="7"/>
      <c r="D7" s="7" t="s">
        <v>5</v>
      </c>
      <c r="E7" s="8" t="s">
        <v>6</v>
      </c>
      <c r="F7" s="8" t="s">
        <v>7</v>
      </c>
      <c r="G7" s="8" t="s">
        <v>8</v>
      </c>
      <c r="IN7" s="2"/>
      <c r="IO7" s="2"/>
      <c r="IP7"/>
      <c r="IQ7"/>
      <c r="IR7"/>
      <c r="IS7"/>
      <c r="IT7"/>
      <c r="IU7"/>
      <c r="IV7"/>
    </row>
    <row r="8" spans="1:256" s="149" customFormat="1" ht="15">
      <c r="A8" s="7" t="s">
        <v>9</v>
      </c>
      <c r="B8" s="7" t="s">
        <v>10</v>
      </c>
      <c r="C8" s="150" t="s">
        <v>11</v>
      </c>
      <c r="D8" s="7"/>
      <c r="E8" s="8"/>
      <c r="F8" s="8"/>
      <c r="G8" s="8"/>
      <c r="IN8" s="2"/>
      <c r="IO8" s="2"/>
      <c r="IP8"/>
      <c r="IQ8"/>
      <c r="IR8"/>
      <c r="IS8"/>
      <c r="IT8"/>
      <c r="IU8"/>
      <c r="IV8"/>
    </row>
    <row r="9" spans="1:256" s="152" customFormat="1" ht="12.75">
      <c r="A9" s="11">
        <v>1</v>
      </c>
      <c r="B9" s="11">
        <v>2</v>
      </c>
      <c r="C9" s="151">
        <v>3</v>
      </c>
      <c r="D9" s="11">
        <v>4</v>
      </c>
      <c r="E9" s="11">
        <v>6</v>
      </c>
      <c r="F9" s="11">
        <v>7</v>
      </c>
      <c r="G9" s="11">
        <v>8</v>
      </c>
      <c r="IN9" s="2"/>
      <c r="IO9" s="2"/>
      <c r="IP9"/>
      <c r="IQ9"/>
      <c r="IR9"/>
      <c r="IS9"/>
      <c r="IT9"/>
      <c r="IU9"/>
      <c r="IV9"/>
    </row>
    <row r="10" spans="1:256" s="153" customFormat="1" ht="15">
      <c r="A10" s="13" t="s">
        <v>12</v>
      </c>
      <c r="B10" s="14" t="s">
        <v>13</v>
      </c>
      <c r="C10" s="14"/>
      <c r="D10" s="14"/>
      <c r="E10" s="15">
        <f>SUM(E11,E15,E17)</f>
        <v>1438259</v>
      </c>
      <c r="F10" s="16">
        <f>SUM(F11,F15,F17)</f>
        <v>21202.89</v>
      </c>
      <c r="G10" s="17">
        <f>F10/E10*100</f>
        <v>1.4742052717904077</v>
      </c>
      <c r="IN10" s="2"/>
      <c r="IO10" s="2"/>
      <c r="IP10"/>
      <c r="IQ10"/>
      <c r="IR10"/>
      <c r="IS10"/>
      <c r="IT10"/>
      <c r="IU10"/>
      <c r="IV10"/>
    </row>
    <row r="11" spans="1:256" s="154" customFormat="1" ht="13.5">
      <c r="A11" s="18"/>
      <c r="B11" s="19" t="s">
        <v>14</v>
      </c>
      <c r="C11" s="20" t="s">
        <v>15</v>
      </c>
      <c r="D11" s="20"/>
      <c r="E11" s="21">
        <f>SUM(E12:E14)</f>
        <v>851804</v>
      </c>
      <c r="F11" s="22">
        <f>SUM(F12:F14)</f>
        <v>18300</v>
      </c>
      <c r="G11" s="17">
        <f>F11/E11*100</f>
        <v>2.1483815525637353</v>
      </c>
      <c r="IN11" s="2"/>
      <c r="IO11" s="2"/>
      <c r="IP11"/>
      <c r="IQ11"/>
      <c r="IR11"/>
      <c r="IS11"/>
      <c r="IT11"/>
      <c r="IU11"/>
      <c r="IV11"/>
    </row>
    <row r="12" spans="1:256" s="156" customFormat="1" ht="12.75">
      <c r="A12" s="18"/>
      <c r="B12" s="23"/>
      <c r="C12" s="7">
        <v>6050</v>
      </c>
      <c r="D12" s="155" t="s">
        <v>160</v>
      </c>
      <c r="E12" s="25">
        <v>116719</v>
      </c>
      <c r="F12" s="26">
        <v>18300</v>
      </c>
      <c r="G12" s="17">
        <f>F12/E12*100</f>
        <v>15.678681277255633</v>
      </c>
      <c r="IN12" s="2"/>
      <c r="IO12" s="2"/>
      <c r="IP12"/>
      <c r="IQ12"/>
      <c r="IR12"/>
      <c r="IS12"/>
      <c r="IT12"/>
      <c r="IU12"/>
      <c r="IV12"/>
    </row>
    <row r="13" spans="1:256" s="156" customFormat="1" ht="12.75">
      <c r="A13" s="18"/>
      <c r="B13" s="23"/>
      <c r="C13" s="7">
        <v>6051</v>
      </c>
      <c r="D13" s="155" t="s">
        <v>160</v>
      </c>
      <c r="E13" s="25">
        <v>353690</v>
      </c>
      <c r="F13" s="26"/>
      <c r="G13" s="17">
        <f>F13/E13*100</f>
        <v>0</v>
      </c>
      <c r="IN13" s="2"/>
      <c r="IO13" s="2"/>
      <c r="IP13"/>
      <c r="IQ13"/>
      <c r="IR13"/>
      <c r="IS13"/>
      <c r="IT13"/>
      <c r="IU13"/>
      <c r="IV13"/>
    </row>
    <row r="14" spans="1:256" s="156" customFormat="1" ht="12.75">
      <c r="A14" s="18"/>
      <c r="B14" s="23"/>
      <c r="C14" s="7">
        <v>6052</v>
      </c>
      <c r="D14" s="155" t="s">
        <v>160</v>
      </c>
      <c r="E14" s="25">
        <v>381395</v>
      </c>
      <c r="F14" s="26"/>
      <c r="G14" s="17">
        <f>F14/E14*100</f>
        <v>0</v>
      </c>
      <c r="IN14" s="2"/>
      <c r="IO14" s="2"/>
      <c r="IP14"/>
      <c r="IQ14"/>
      <c r="IR14"/>
      <c r="IS14"/>
      <c r="IT14"/>
      <c r="IU14"/>
      <c r="IV14"/>
    </row>
    <row r="15" spans="1:7" ht="12.75">
      <c r="A15" s="18"/>
      <c r="B15" s="19" t="s">
        <v>161</v>
      </c>
      <c r="C15" s="157" t="s">
        <v>162</v>
      </c>
      <c r="D15" s="157"/>
      <c r="E15" s="21">
        <f>SUM(E16)</f>
        <v>5000</v>
      </c>
      <c r="F15" s="22">
        <f>SUM(F16)</f>
        <v>2902.89</v>
      </c>
      <c r="G15" s="17">
        <f>F15/E15*100</f>
        <v>58.05779999999999</v>
      </c>
    </row>
    <row r="16" spans="1:7" ht="25.5" customHeight="1">
      <c r="A16" s="18"/>
      <c r="B16" s="158"/>
      <c r="C16" s="150">
        <v>2850</v>
      </c>
      <c r="D16" s="24" t="s">
        <v>163</v>
      </c>
      <c r="E16" s="159">
        <v>5000</v>
      </c>
      <c r="F16" s="160">
        <v>2902.89</v>
      </c>
      <c r="G16" s="17">
        <f>F16/E16*100</f>
        <v>58.05779999999999</v>
      </c>
    </row>
    <row r="17" spans="1:9" ht="25.5" customHeight="1">
      <c r="A17" s="18"/>
      <c r="B17" s="19" t="s">
        <v>17</v>
      </c>
      <c r="C17" s="20" t="s">
        <v>18</v>
      </c>
      <c r="D17" s="20"/>
      <c r="E17" s="27">
        <f>SUM(E18:E20)</f>
        <v>581455</v>
      </c>
      <c r="F17" s="28">
        <f>SUM(F18:F20)</f>
        <v>0</v>
      </c>
      <c r="G17" s="17">
        <f>F17/E17*100</f>
        <v>0</v>
      </c>
      <c r="I17" s="161"/>
    </row>
    <row r="18" spans="1:9" ht="12.75">
      <c r="A18" s="18"/>
      <c r="B18" s="162"/>
      <c r="C18" s="150">
        <v>6050</v>
      </c>
      <c r="D18" s="155" t="s">
        <v>160</v>
      </c>
      <c r="E18" s="159">
        <v>8600</v>
      </c>
      <c r="F18" s="163"/>
      <c r="G18" s="17">
        <f>F18/E18*100</f>
        <v>0</v>
      </c>
      <c r="I18" s="161"/>
    </row>
    <row r="19" spans="1:9" ht="12.75">
      <c r="A19" s="18"/>
      <c r="B19" s="162"/>
      <c r="C19" s="150">
        <v>6058</v>
      </c>
      <c r="D19" s="155" t="s">
        <v>160</v>
      </c>
      <c r="E19" s="164">
        <v>446970</v>
      </c>
      <c r="F19" s="163"/>
      <c r="G19" s="17">
        <f>F19/E19*100</f>
        <v>0</v>
      </c>
      <c r="I19" s="161"/>
    </row>
    <row r="20" spans="1:9" ht="12.75">
      <c r="A20" s="18"/>
      <c r="B20" s="158"/>
      <c r="C20" s="150">
        <v>6059</v>
      </c>
      <c r="D20" s="155" t="s">
        <v>160</v>
      </c>
      <c r="E20" s="159">
        <v>125885</v>
      </c>
      <c r="F20" s="163"/>
      <c r="G20" s="17">
        <f>F20/E20*100</f>
        <v>0</v>
      </c>
      <c r="I20" s="161"/>
    </row>
    <row r="21" spans="1:9" ht="14.25">
      <c r="A21" s="13" t="s">
        <v>164</v>
      </c>
      <c r="B21" s="165" t="s">
        <v>165</v>
      </c>
      <c r="C21" s="165"/>
      <c r="D21" s="165"/>
      <c r="E21" s="15">
        <f>SUM(E22)</f>
        <v>46000</v>
      </c>
      <c r="F21" s="16">
        <f>SUM(F22)</f>
        <v>14790</v>
      </c>
      <c r="G21" s="17">
        <f>F21/E21*100</f>
        <v>32.152173913043484</v>
      </c>
      <c r="I21" s="161"/>
    </row>
    <row r="22" spans="1:9" ht="13.5">
      <c r="A22" s="33"/>
      <c r="B22" s="34" t="s">
        <v>166</v>
      </c>
      <c r="C22" s="166" t="s">
        <v>167</v>
      </c>
      <c r="D22" s="166"/>
      <c r="E22" s="36">
        <f>SUM(E23:E23)</f>
        <v>46000</v>
      </c>
      <c r="F22" s="37">
        <f>SUM(F23:F23)</f>
        <v>14790</v>
      </c>
      <c r="G22" s="17">
        <f>F22/E22*100</f>
        <v>32.152173913043484</v>
      </c>
      <c r="I22" s="161"/>
    </row>
    <row r="23" spans="1:9" ht="13.5">
      <c r="A23" s="33"/>
      <c r="B23" s="167"/>
      <c r="C23" s="7">
        <v>4300</v>
      </c>
      <c r="D23" s="155" t="s">
        <v>168</v>
      </c>
      <c r="E23" s="42">
        <v>46000</v>
      </c>
      <c r="F23" s="160">
        <v>14790</v>
      </c>
      <c r="G23" s="17">
        <f>F23/E23*100</f>
        <v>32.152173913043484</v>
      </c>
      <c r="I23" s="161"/>
    </row>
    <row r="24" spans="1:9" ht="13.5">
      <c r="A24" s="87">
        <v>600</v>
      </c>
      <c r="B24" s="14" t="s">
        <v>169</v>
      </c>
      <c r="C24" s="14"/>
      <c r="D24" s="14"/>
      <c r="E24" s="15">
        <f>SUM(E25)</f>
        <v>85000</v>
      </c>
      <c r="F24" s="16">
        <f>SUM(F25)</f>
        <v>41646.23</v>
      </c>
      <c r="G24" s="17">
        <f>F24/E24*100</f>
        <v>48.99556470588236</v>
      </c>
      <c r="I24" s="161"/>
    </row>
    <row r="25" spans="1:9" ht="12.75" customHeight="1">
      <c r="A25" s="168"/>
      <c r="B25" s="19" t="s">
        <v>170</v>
      </c>
      <c r="C25" s="157" t="s">
        <v>171</v>
      </c>
      <c r="D25" s="157"/>
      <c r="E25" s="21">
        <f>SUM(E26:E28)</f>
        <v>85000</v>
      </c>
      <c r="F25" s="22">
        <f>SUM(F26:F28)</f>
        <v>41646.23</v>
      </c>
      <c r="G25" s="17">
        <f>F25/E25*100</f>
        <v>48.99556470588236</v>
      </c>
      <c r="I25" s="161"/>
    </row>
    <row r="26" spans="1:7" ht="12.75" customHeight="1">
      <c r="A26" s="168"/>
      <c r="B26" s="169"/>
      <c r="C26" s="170">
        <v>4170</v>
      </c>
      <c r="D26" s="171" t="s">
        <v>172</v>
      </c>
      <c r="E26" s="164">
        <v>1000</v>
      </c>
      <c r="F26" s="163"/>
      <c r="G26" s="17">
        <f>F26/E26*100</f>
        <v>0</v>
      </c>
    </row>
    <row r="27" spans="1:256" s="154" customFormat="1" ht="12.75" customHeight="1">
      <c r="A27" s="168"/>
      <c r="B27" s="172"/>
      <c r="C27" s="7">
        <v>4210</v>
      </c>
      <c r="D27" s="155" t="s">
        <v>173</v>
      </c>
      <c r="E27" s="173">
        <v>4000</v>
      </c>
      <c r="F27" s="163">
        <v>3130</v>
      </c>
      <c r="G27" s="17">
        <f>F27/E27*100</f>
        <v>78.25</v>
      </c>
      <c r="IN27" s="2"/>
      <c r="IO27" s="2"/>
      <c r="IP27"/>
      <c r="IQ27"/>
      <c r="IR27"/>
      <c r="IS27"/>
      <c r="IT27"/>
      <c r="IU27"/>
      <c r="IV27"/>
    </row>
    <row r="28" spans="1:256" s="154" customFormat="1" ht="12.75" customHeight="1">
      <c r="A28" s="168"/>
      <c r="B28" s="172"/>
      <c r="C28" s="7">
        <v>4300</v>
      </c>
      <c r="D28" s="155" t="s">
        <v>168</v>
      </c>
      <c r="E28" s="164">
        <v>80000</v>
      </c>
      <c r="F28" s="163">
        <v>38516.23</v>
      </c>
      <c r="G28" s="17">
        <f>F28/E28*100</f>
        <v>48.14528750000001</v>
      </c>
      <c r="IN28" s="2"/>
      <c r="IO28" s="2"/>
      <c r="IP28"/>
      <c r="IQ28"/>
      <c r="IR28"/>
      <c r="IS28"/>
      <c r="IT28"/>
      <c r="IU28"/>
      <c r="IV28"/>
    </row>
    <row r="29" spans="1:7" ht="13.5">
      <c r="A29" s="87">
        <v>630</v>
      </c>
      <c r="B29" s="14" t="s">
        <v>174</v>
      </c>
      <c r="C29" s="14"/>
      <c r="D29" s="14"/>
      <c r="E29" s="15">
        <f>SUM(E30)</f>
        <v>13000</v>
      </c>
      <c r="F29" s="16">
        <f>SUM(F30)</f>
        <v>7544.41</v>
      </c>
      <c r="G29" s="17">
        <f>F29/E29*100</f>
        <v>58.033923076923074</v>
      </c>
    </row>
    <row r="30" spans="1:7" ht="12.75" customHeight="1">
      <c r="A30" s="168"/>
      <c r="B30" s="174" t="s">
        <v>175</v>
      </c>
      <c r="C30" s="157" t="s">
        <v>176</v>
      </c>
      <c r="D30" s="157"/>
      <c r="E30" s="21">
        <f>SUM(E31:E35)</f>
        <v>13000</v>
      </c>
      <c r="F30" s="22">
        <f>SUM(F31:F35)</f>
        <v>7544.41</v>
      </c>
      <c r="G30" s="17">
        <f>F30/E30*100</f>
        <v>58.033923076923074</v>
      </c>
    </row>
    <row r="31" spans="1:7" ht="12.75" customHeight="1">
      <c r="A31" s="168"/>
      <c r="B31" s="175"/>
      <c r="C31" s="176">
        <v>2320</v>
      </c>
      <c r="D31" s="177" t="s">
        <v>177</v>
      </c>
      <c r="E31" s="164">
        <v>4500</v>
      </c>
      <c r="F31" s="163"/>
      <c r="G31" s="17">
        <f>F31/E31*100</f>
        <v>0</v>
      </c>
    </row>
    <row r="32" spans="1:256" s="153" customFormat="1" ht="12.75" customHeight="1">
      <c r="A32" s="168"/>
      <c r="B32" s="178"/>
      <c r="C32" s="7">
        <v>4100</v>
      </c>
      <c r="D32" s="179" t="s">
        <v>178</v>
      </c>
      <c r="E32" s="173">
        <v>500</v>
      </c>
      <c r="F32" s="160">
        <v>7.7</v>
      </c>
      <c r="G32" s="17">
        <f>F32/E32*100</f>
        <v>1.54</v>
      </c>
      <c r="IN32" s="2"/>
      <c r="IO32" s="2"/>
      <c r="IP32"/>
      <c r="IQ32"/>
      <c r="IR32"/>
      <c r="IS32"/>
      <c r="IT32"/>
      <c r="IU32"/>
      <c r="IV32"/>
    </row>
    <row r="33" spans="1:256" s="154" customFormat="1" ht="12.75" customHeight="1">
      <c r="A33" s="168"/>
      <c r="B33" s="178"/>
      <c r="C33" s="7">
        <v>4210</v>
      </c>
      <c r="D33" s="155" t="s">
        <v>173</v>
      </c>
      <c r="E33" s="164">
        <v>7300</v>
      </c>
      <c r="F33" s="163">
        <v>7225.71</v>
      </c>
      <c r="G33" s="17">
        <f>F33/E33*100</f>
        <v>98.98232876712328</v>
      </c>
      <c r="IN33" s="2"/>
      <c r="IO33" s="2"/>
      <c r="IP33"/>
      <c r="IQ33"/>
      <c r="IR33"/>
      <c r="IS33"/>
      <c r="IT33"/>
      <c r="IU33"/>
      <c r="IV33"/>
    </row>
    <row r="34" spans="1:7" ht="12.75" customHeight="1">
      <c r="A34" s="168"/>
      <c r="B34" s="178"/>
      <c r="C34" s="7">
        <v>4300</v>
      </c>
      <c r="D34" s="155" t="s">
        <v>179</v>
      </c>
      <c r="E34" s="164">
        <v>400</v>
      </c>
      <c r="F34" s="163">
        <v>200</v>
      </c>
      <c r="G34" s="17">
        <f>F34/E34*100</f>
        <v>50</v>
      </c>
    </row>
    <row r="35" spans="1:7" ht="12.75" customHeight="1">
      <c r="A35" s="168"/>
      <c r="B35" s="180"/>
      <c r="C35" s="7">
        <v>4430</v>
      </c>
      <c r="D35" s="155" t="s">
        <v>180</v>
      </c>
      <c r="E35" s="173">
        <v>300</v>
      </c>
      <c r="F35" s="163">
        <v>111</v>
      </c>
      <c r="G35" s="17">
        <f>F35/E35*100</f>
        <v>37</v>
      </c>
    </row>
    <row r="36" spans="1:7" ht="12.75" customHeight="1">
      <c r="A36" s="13" t="s">
        <v>25</v>
      </c>
      <c r="B36" s="14" t="s">
        <v>26</v>
      </c>
      <c r="C36" s="14"/>
      <c r="D36" s="14"/>
      <c r="E36" s="15">
        <f>SUM(E37)</f>
        <v>5000</v>
      </c>
      <c r="F36" s="16">
        <f>SUM(F37)</f>
        <v>1666.45</v>
      </c>
      <c r="G36" s="17">
        <f>F36/E36*100</f>
        <v>33.329</v>
      </c>
    </row>
    <row r="37" spans="1:7" ht="12.75" customHeight="1">
      <c r="A37" s="44"/>
      <c r="B37" s="34" t="s">
        <v>27</v>
      </c>
      <c r="C37" s="45" t="s">
        <v>28</v>
      </c>
      <c r="D37" s="45"/>
      <c r="E37" s="36">
        <f>SUM(E38:E38)</f>
        <v>5000</v>
      </c>
      <c r="F37" s="37">
        <f>SUM(F38:F38)</f>
        <v>1666.45</v>
      </c>
      <c r="G37" s="17">
        <f>F37/E37*100</f>
        <v>33.329</v>
      </c>
    </row>
    <row r="38" spans="1:7" ht="12.75" customHeight="1">
      <c r="A38" s="44"/>
      <c r="B38" s="34"/>
      <c r="C38" s="7">
        <v>4430</v>
      </c>
      <c r="D38" s="155" t="s">
        <v>180</v>
      </c>
      <c r="E38" s="42">
        <v>5000</v>
      </c>
      <c r="F38" s="160">
        <v>1666.45</v>
      </c>
      <c r="G38" s="17">
        <f>F38/E38*100</f>
        <v>33.329</v>
      </c>
    </row>
    <row r="39" spans="1:7" ht="12.75" customHeight="1">
      <c r="A39" s="13" t="s">
        <v>181</v>
      </c>
      <c r="B39" s="14" t="s">
        <v>182</v>
      </c>
      <c r="C39" s="14"/>
      <c r="D39" s="14"/>
      <c r="E39" s="15">
        <f>SUM(E40)</f>
        <v>500</v>
      </c>
      <c r="F39" s="16">
        <f>SUM(F40)</f>
        <v>154.33</v>
      </c>
      <c r="G39" s="17">
        <f>F39/E39*100</f>
        <v>30.866000000000003</v>
      </c>
    </row>
    <row r="40" spans="1:7" ht="12.75" customHeight="1">
      <c r="A40" s="50"/>
      <c r="B40" s="34" t="s">
        <v>183</v>
      </c>
      <c r="C40" s="35" t="s">
        <v>184</v>
      </c>
      <c r="D40" s="35"/>
      <c r="E40" s="36">
        <f>SUM(E41:E42)</f>
        <v>500</v>
      </c>
      <c r="F40" s="37">
        <f>SUM(F41:F42)</f>
        <v>154.33</v>
      </c>
      <c r="G40" s="17">
        <f>F40/E40*100</f>
        <v>30.866000000000003</v>
      </c>
    </row>
    <row r="41" spans="1:7" ht="12.75" customHeight="1">
      <c r="A41" s="51"/>
      <c r="B41" s="48"/>
      <c r="C41" s="170">
        <v>4170</v>
      </c>
      <c r="D41" s="171" t="s">
        <v>172</v>
      </c>
      <c r="E41" s="42">
        <v>300</v>
      </c>
      <c r="F41" s="160"/>
      <c r="G41" s="17">
        <f>F41/E41*100</f>
        <v>0</v>
      </c>
    </row>
    <row r="42" spans="1:7" ht="12.75" customHeight="1">
      <c r="A42" s="181"/>
      <c r="B42" s="39"/>
      <c r="C42" s="150">
        <v>4300</v>
      </c>
      <c r="D42" s="155" t="s">
        <v>185</v>
      </c>
      <c r="E42" s="42">
        <v>200</v>
      </c>
      <c r="F42" s="160">
        <v>154.33</v>
      </c>
      <c r="G42" s="17">
        <f>F42/E42*100</f>
        <v>77.165</v>
      </c>
    </row>
    <row r="43" spans="1:7" ht="13.5">
      <c r="A43" s="87">
        <v>750</v>
      </c>
      <c r="B43" s="14" t="s">
        <v>186</v>
      </c>
      <c r="C43" s="14"/>
      <c r="D43" s="14"/>
      <c r="E43" s="15">
        <f>SUM(E44,E50,E55)</f>
        <v>923470</v>
      </c>
      <c r="F43" s="16">
        <f>SUM(F44,F50,F55)</f>
        <v>445828.05</v>
      </c>
      <c r="G43" s="17">
        <f>F43/E43*100</f>
        <v>48.27748058951563</v>
      </c>
    </row>
    <row r="44" spans="1:7" ht="12.75" customHeight="1">
      <c r="A44" s="162"/>
      <c r="B44" s="90">
        <v>75011</v>
      </c>
      <c r="C44" s="157" t="s">
        <v>39</v>
      </c>
      <c r="D44" s="157"/>
      <c r="E44" s="21">
        <f>SUM(E45:E49)</f>
        <v>28870</v>
      </c>
      <c r="F44" s="22">
        <f>SUM(F45:F49)</f>
        <v>15490</v>
      </c>
      <c r="G44" s="17">
        <f>F44/E44*100</f>
        <v>53.65431243505368</v>
      </c>
    </row>
    <row r="45" spans="1:256" s="153" customFormat="1" ht="12.75" customHeight="1">
      <c r="A45" s="162"/>
      <c r="B45" s="178"/>
      <c r="C45" s="7">
        <v>4010</v>
      </c>
      <c r="D45" s="155" t="s">
        <v>187</v>
      </c>
      <c r="E45" s="25">
        <v>21570</v>
      </c>
      <c r="F45" s="163">
        <v>10804</v>
      </c>
      <c r="G45" s="17">
        <f>F45/E45*100</f>
        <v>50.0880853036625</v>
      </c>
      <c r="IN45" s="2"/>
      <c r="IO45" s="2"/>
      <c r="IP45"/>
      <c r="IQ45"/>
      <c r="IR45"/>
      <c r="IS45"/>
      <c r="IT45"/>
      <c r="IU45"/>
      <c r="IV45"/>
    </row>
    <row r="46" spans="1:256" s="154" customFormat="1" ht="12.75" customHeight="1">
      <c r="A46" s="162"/>
      <c r="B46" s="178"/>
      <c r="C46" s="7">
        <v>4040</v>
      </c>
      <c r="D46" s="155" t="s">
        <v>188</v>
      </c>
      <c r="E46" s="25">
        <v>2000</v>
      </c>
      <c r="F46" s="163">
        <v>2000</v>
      </c>
      <c r="G46" s="17">
        <f>F46/E46*100</f>
        <v>100</v>
      </c>
      <c r="IN46" s="2"/>
      <c r="IO46" s="2"/>
      <c r="IP46"/>
      <c r="IQ46"/>
      <c r="IR46"/>
      <c r="IS46"/>
      <c r="IT46"/>
      <c r="IU46"/>
      <c r="IV46"/>
    </row>
    <row r="47" spans="1:7" ht="12.75" customHeight="1">
      <c r="A47" s="162"/>
      <c r="B47" s="178"/>
      <c r="C47" s="7">
        <v>4110</v>
      </c>
      <c r="D47" s="155" t="s">
        <v>189</v>
      </c>
      <c r="E47" s="25">
        <v>4000</v>
      </c>
      <c r="F47" s="163">
        <v>1861</v>
      </c>
      <c r="G47" s="17">
        <f>F47/E47*100</f>
        <v>46.525</v>
      </c>
    </row>
    <row r="48" spans="1:7" ht="12.75" customHeight="1">
      <c r="A48" s="162"/>
      <c r="B48" s="178"/>
      <c r="C48" s="7">
        <v>4120</v>
      </c>
      <c r="D48" s="155" t="s">
        <v>190</v>
      </c>
      <c r="E48" s="25">
        <v>500</v>
      </c>
      <c r="F48" s="163">
        <v>265</v>
      </c>
      <c r="G48" s="17">
        <f>F48/E48*100</f>
        <v>53</v>
      </c>
    </row>
    <row r="49" spans="1:7" ht="12.75" customHeight="1">
      <c r="A49" s="162"/>
      <c r="B49" s="180"/>
      <c r="C49" s="7">
        <v>4440</v>
      </c>
      <c r="D49" s="155" t="s">
        <v>191</v>
      </c>
      <c r="E49" s="25">
        <v>800</v>
      </c>
      <c r="F49" s="163">
        <v>560</v>
      </c>
      <c r="G49" s="17">
        <f>F49/E49*100</f>
        <v>70</v>
      </c>
    </row>
    <row r="50" spans="1:7" ht="12.75" customHeight="1">
      <c r="A50" s="162"/>
      <c r="B50" s="182">
        <v>75022</v>
      </c>
      <c r="C50" s="157" t="s">
        <v>192</v>
      </c>
      <c r="D50" s="157"/>
      <c r="E50" s="21">
        <f>SUM(E51:E54)</f>
        <v>40000</v>
      </c>
      <c r="F50" s="22">
        <f>SUM(F51:F54)</f>
        <v>14964.85</v>
      </c>
      <c r="G50" s="17">
        <f>F50/E50*100</f>
        <v>37.412125</v>
      </c>
    </row>
    <row r="51" spans="1:7" ht="12.75" customHeight="1">
      <c r="A51" s="162"/>
      <c r="B51" s="162"/>
      <c r="C51" s="150">
        <v>3030</v>
      </c>
      <c r="D51" s="155" t="s">
        <v>193</v>
      </c>
      <c r="E51" s="25">
        <v>30000</v>
      </c>
      <c r="F51" s="160">
        <v>13167.8</v>
      </c>
      <c r="G51" s="17">
        <f>F51/E51*100</f>
        <v>43.89266666666667</v>
      </c>
    </row>
    <row r="52" spans="1:256" s="154" customFormat="1" ht="12.75" customHeight="1">
      <c r="A52" s="162"/>
      <c r="B52" s="162"/>
      <c r="C52" s="150">
        <v>4210</v>
      </c>
      <c r="D52" s="155" t="s">
        <v>173</v>
      </c>
      <c r="E52" s="25">
        <v>4000</v>
      </c>
      <c r="F52" s="163">
        <v>473.05</v>
      </c>
      <c r="G52" s="17">
        <f>F52/E52*100</f>
        <v>11.82625</v>
      </c>
      <c r="IN52" s="2"/>
      <c r="IO52" s="2"/>
      <c r="IP52"/>
      <c r="IQ52"/>
      <c r="IR52"/>
      <c r="IS52"/>
      <c r="IT52"/>
      <c r="IU52"/>
      <c r="IV52"/>
    </row>
    <row r="53" spans="1:7" ht="12.75" customHeight="1">
      <c r="A53" s="162"/>
      <c r="B53" s="162"/>
      <c r="C53" s="150">
        <v>4300</v>
      </c>
      <c r="D53" s="155" t="s">
        <v>185</v>
      </c>
      <c r="E53" s="25">
        <v>5000</v>
      </c>
      <c r="F53" s="160">
        <v>1324</v>
      </c>
      <c r="G53" s="17">
        <f>F53/E53*100</f>
        <v>26.479999999999997</v>
      </c>
    </row>
    <row r="54" spans="1:7" ht="12.75" customHeight="1">
      <c r="A54" s="162"/>
      <c r="B54" s="158"/>
      <c r="C54" s="150">
        <v>4410</v>
      </c>
      <c r="D54" s="155" t="s">
        <v>194</v>
      </c>
      <c r="E54" s="25">
        <v>1000</v>
      </c>
      <c r="F54" s="160"/>
      <c r="G54" s="17">
        <f>F54/E54*100</f>
        <v>0</v>
      </c>
    </row>
    <row r="55" spans="1:7" ht="12.75" customHeight="1">
      <c r="A55" s="162"/>
      <c r="B55" s="182">
        <v>75023</v>
      </c>
      <c r="C55" s="157" t="s">
        <v>195</v>
      </c>
      <c r="D55" s="157"/>
      <c r="E55" s="21">
        <f>SUM(E56:E68)</f>
        <v>854600</v>
      </c>
      <c r="F55" s="22">
        <f>SUM(F56:F68)</f>
        <v>415373.2</v>
      </c>
      <c r="G55" s="17">
        <f>F55/E55*100</f>
        <v>48.604399719166864</v>
      </c>
    </row>
    <row r="56" spans="1:7" ht="12.75" customHeight="1">
      <c r="A56" s="162"/>
      <c r="B56" s="162"/>
      <c r="C56" s="7">
        <v>3020</v>
      </c>
      <c r="D56" s="155" t="s">
        <v>196</v>
      </c>
      <c r="E56" s="159">
        <v>1200</v>
      </c>
      <c r="F56" s="160">
        <v>543.82</v>
      </c>
      <c r="G56" s="17">
        <f>F56/E56*100</f>
        <v>45.318333333333335</v>
      </c>
    </row>
    <row r="57" spans="1:7" ht="12.75" customHeight="1">
      <c r="A57" s="162"/>
      <c r="B57" s="162"/>
      <c r="C57" s="170">
        <v>3040</v>
      </c>
      <c r="D57" s="183" t="s">
        <v>197</v>
      </c>
      <c r="E57" s="159">
        <v>6000</v>
      </c>
      <c r="F57" s="160"/>
      <c r="G57" s="17">
        <f>F57/E57*100</f>
        <v>0</v>
      </c>
    </row>
    <row r="58" spans="1:8" ht="12.75" customHeight="1">
      <c r="A58" s="162"/>
      <c r="B58" s="168"/>
      <c r="C58" s="150">
        <v>4010</v>
      </c>
      <c r="D58" s="155" t="s">
        <v>187</v>
      </c>
      <c r="E58" s="184">
        <v>552000</v>
      </c>
      <c r="F58" s="160">
        <v>242906.05</v>
      </c>
      <c r="G58" s="17">
        <f>F58/E58*100</f>
        <v>44.00471920289855</v>
      </c>
      <c r="H58" s="185"/>
    </row>
    <row r="59" spans="1:7" ht="12.75" customHeight="1">
      <c r="A59" s="162"/>
      <c r="B59" s="168"/>
      <c r="C59" s="150">
        <v>4040</v>
      </c>
      <c r="D59" s="155" t="s">
        <v>188</v>
      </c>
      <c r="E59" s="159">
        <v>21200</v>
      </c>
      <c r="F59" s="160">
        <v>21163</v>
      </c>
      <c r="G59" s="17">
        <f>F59/E59*100</f>
        <v>99.8254716981132</v>
      </c>
    </row>
    <row r="60" spans="1:7" ht="12.75" customHeight="1">
      <c r="A60" s="162"/>
      <c r="B60" s="168"/>
      <c r="C60" s="150">
        <v>4110</v>
      </c>
      <c r="D60" s="155" t="s">
        <v>189</v>
      </c>
      <c r="E60" s="25">
        <v>92000</v>
      </c>
      <c r="F60" s="160">
        <v>37987.23</v>
      </c>
      <c r="G60" s="17">
        <f>F60/E60*100</f>
        <v>41.290467391304354</v>
      </c>
    </row>
    <row r="61" spans="1:7" ht="12.75" customHeight="1">
      <c r="A61" s="162"/>
      <c r="B61" s="168"/>
      <c r="C61" s="150">
        <v>4120</v>
      </c>
      <c r="D61" s="155" t="s">
        <v>190</v>
      </c>
      <c r="E61" s="25">
        <v>13300</v>
      </c>
      <c r="F61" s="160">
        <v>5416.59</v>
      </c>
      <c r="G61" s="17">
        <f>F61/E61*100</f>
        <v>40.72624060150376</v>
      </c>
    </row>
    <row r="62" spans="1:7" ht="12.75" customHeight="1">
      <c r="A62" s="162"/>
      <c r="B62" s="168"/>
      <c r="C62" s="170">
        <v>4170</v>
      </c>
      <c r="D62" s="171" t="s">
        <v>172</v>
      </c>
      <c r="E62" s="25">
        <v>12500</v>
      </c>
      <c r="F62" s="160">
        <v>6087</v>
      </c>
      <c r="G62" s="17">
        <f>F62/E62*100</f>
        <v>48.696</v>
      </c>
    </row>
    <row r="63" spans="1:7" ht="12.75" customHeight="1">
      <c r="A63" s="162"/>
      <c r="B63" s="168"/>
      <c r="C63" s="150">
        <v>4210</v>
      </c>
      <c r="D63" s="155" t="s">
        <v>173</v>
      </c>
      <c r="E63" s="25">
        <v>59200</v>
      </c>
      <c r="F63" s="160">
        <v>43403.79</v>
      </c>
      <c r="G63" s="17">
        <f>F63/E63*100</f>
        <v>73.31721283783784</v>
      </c>
    </row>
    <row r="64" spans="1:7" ht="12.75" customHeight="1">
      <c r="A64" s="162"/>
      <c r="B64" s="168"/>
      <c r="C64" s="150">
        <v>4260</v>
      </c>
      <c r="D64" s="155" t="s">
        <v>198</v>
      </c>
      <c r="E64" s="25">
        <v>5000</v>
      </c>
      <c r="F64" s="160">
        <v>2602.18</v>
      </c>
      <c r="G64" s="17">
        <f>F64/E64*100</f>
        <v>52.0436</v>
      </c>
    </row>
    <row r="65" spans="1:7" ht="12.75" customHeight="1">
      <c r="A65" s="162"/>
      <c r="B65" s="168"/>
      <c r="C65" s="150">
        <v>4300</v>
      </c>
      <c r="D65" s="155" t="s">
        <v>185</v>
      </c>
      <c r="E65" s="25">
        <v>60000</v>
      </c>
      <c r="F65" s="160">
        <v>35942.43</v>
      </c>
      <c r="G65" s="17">
        <f>F65/E65*100</f>
        <v>59.90405</v>
      </c>
    </row>
    <row r="66" spans="1:7" ht="12.75" customHeight="1">
      <c r="A66" s="162"/>
      <c r="B66" s="168"/>
      <c r="C66" s="150">
        <v>4410</v>
      </c>
      <c r="D66" s="155" t="s">
        <v>194</v>
      </c>
      <c r="E66" s="25">
        <v>17000</v>
      </c>
      <c r="F66" s="160">
        <v>6653.31</v>
      </c>
      <c r="G66" s="17">
        <f>F66/E66*100</f>
        <v>39.13711764705883</v>
      </c>
    </row>
    <row r="67" spans="1:7" ht="12.75" customHeight="1">
      <c r="A67" s="162"/>
      <c r="B67" s="168"/>
      <c r="C67" s="150">
        <v>4430</v>
      </c>
      <c r="D67" s="155" t="s">
        <v>180</v>
      </c>
      <c r="E67" s="25">
        <v>1500</v>
      </c>
      <c r="F67" s="160">
        <v>1082</v>
      </c>
      <c r="G67" s="17">
        <f>F67/E67*100</f>
        <v>72.13333333333334</v>
      </c>
    </row>
    <row r="68" spans="1:7" ht="12.75" customHeight="1">
      <c r="A68" s="158"/>
      <c r="B68" s="186"/>
      <c r="C68" s="150">
        <v>4440</v>
      </c>
      <c r="D68" s="155" t="s">
        <v>191</v>
      </c>
      <c r="E68" s="25">
        <v>13700</v>
      </c>
      <c r="F68" s="160">
        <v>11585.8</v>
      </c>
      <c r="G68" s="17">
        <f>F68/E68*100</f>
        <v>84.56788321167885</v>
      </c>
    </row>
    <row r="69" spans="1:7" ht="30.75" customHeight="1">
      <c r="A69" s="87">
        <v>751</v>
      </c>
      <c r="B69" s="187" t="s">
        <v>199</v>
      </c>
      <c r="C69" s="187"/>
      <c r="D69" s="187"/>
      <c r="E69" s="15">
        <f>SUM(E70)</f>
        <v>800</v>
      </c>
      <c r="F69" s="16">
        <f>SUM(F70)</f>
        <v>0</v>
      </c>
      <c r="G69" s="17">
        <f>F69/E69*100</f>
        <v>0</v>
      </c>
    </row>
    <row r="70" spans="1:7" ht="12.75">
      <c r="A70" s="162"/>
      <c r="B70" s="182">
        <v>75101</v>
      </c>
      <c r="C70" s="20" t="s">
        <v>200</v>
      </c>
      <c r="D70" s="20"/>
      <c r="E70" s="21">
        <f>SUM(E71:E71)</f>
        <v>800</v>
      </c>
      <c r="F70" s="22">
        <f>SUM(F71:F71)</f>
        <v>0</v>
      </c>
      <c r="G70" s="17">
        <f>F70/E70*100</f>
        <v>0</v>
      </c>
    </row>
    <row r="71" spans="1:256" s="154" customFormat="1" ht="12.75" customHeight="1">
      <c r="A71" s="162"/>
      <c r="B71" s="162"/>
      <c r="C71" s="150">
        <v>4210</v>
      </c>
      <c r="D71" s="155" t="s">
        <v>173</v>
      </c>
      <c r="E71" s="188">
        <v>800</v>
      </c>
      <c r="F71" s="189"/>
      <c r="G71" s="17">
        <f>F71/E71*100</f>
        <v>0</v>
      </c>
      <c r="IN71" s="2"/>
      <c r="IO71" s="2"/>
      <c r="IP71"/>
      <c r="IQ71"/>
      <c r="IR71"/>
      <c r="IS71"/>
      <c r="IT71"/>
      <c r="IU71"/>
      <c r="IV71"/>
    </row>
    <row r="72" spans="1:256" s="153" customFormat="1" ht="15">
      <c r="A72" s="87">
        <v>754</v>
      </c>
      <c r="B72" s="187" t="s">
        <v>46</v>
      </c>
      <c r="C72" s="187"/>
      <c r="D72" s="187"/>
      <c r="E72" s="15">
        <f>SUM(E73,E80)</f>
        <v>39500</v>
      </c>
      <c r="F72" s="16">
        <f>SUM(F73,F80)</f>
        <v>15195.539999999999</v>
      </c>
      <c r="G72" s="17">
        <f>F72/E72*100</f>
        <v>38.469721518987335</v>
      </c>
      <c r="IN72" s="2"/>
      <c r="IO72" s="2"/>
      <c r="IP72"/>
      <c r="IQ72"/>
      <c r="IR72"/>
      <c r="IS72"/>
      <c r="IT72"/>
      <c r="IU72"/>
      <c r="IV72"/>
    </row>
    <row r="73" spans="1:256" s="154" customFormat="1" ht="12.75" customHeight="1">
      <c r="A73" s="190"/>
      <c r="B73" s="182">
        <v>75412</v>
      </c>
      <c r="C73" s="157" t="s">
        <v>201</v>
      </c>
      <c r="D73" s="157"/>
      <c r="E73" s="21">
        <f>SUM(E74:E79)</f>
        <v>39000</v>
      </c>
      <c r="F73" s="22">
        <f>SUM(F74:F79)</f>
        <v>14964.74</v>
      </c>
      <c r="G73" s="17">
        <f>F73/E73*100</f>
        <v>38.3711282051282</v>
      </c>
      <c r="IN73" s="2"/>
      <c r="IO73" s="2"/>
      <c r="IP73"/>
      <c r="IQ73"/>
      <c r="IR73"/>
      <c r="IS73"/>
      <c r="IT73"/>
      <c r="IU73"/>
      <c r="IV73"/>
    </row>
    <row r="74" spans="1:256" s="154" customFormat="1" ht="12.75" customHeight="1">
      <c r="A74" s="190"/>
      <c r="B74" s="162"/>
      <c r="C74" s="191">
        <v>3030</v>
      </c>
      <c r="D74" s="192" t="s">
        <v>193</v>
      </c>
      <c r="E74" s="159">
        <v>2000</v>
      </c>
      <c r="F74" s="163">
        <v>1796.4</v>
      </c>
      <c r="G74" s="17">
        <f>F74/E74*100</f>
        <v>89.82</v>
      </c>
      <c r="IN74" s="2"/>
      <c r="IO74" s="2"/>
      <c r="IP74"/>
      <c r="IQ74"/>
      <c r="IR74"/>
      <c r="IS74"/>
      <c r="IT74"/>
      <c r="IU74"/>
      <c r="IV74"/>
    </row>
    <row r="75" spans="1:7" ht="12.75" customHeight="1">
      <c r="A75" s="190"/>
      <c r="B75" s="162"/>
      <c r="C75" s="150">
        <v>4210</v>
      </c>
      <c r="D75" s="155" t="s">
        <v>173</v>
      </c>
      <c r="E75" s="25">
        <v>6000</v>
      </c>
      <c r="F75" s="160">
        <v>4200.38</v>
      </c>
      <c r="G75" s="17">
        <f>F75/E75*100</f>
        <v>70.00633333333333</v>
      </c>
    </row>
    <row r="76" spans="1:7" ht="12.75" customHeight="1">
      <c r="A76" s="190"/>
      <c r="B76" s="162"/>
      <c r="C76" s="150">
        <v>4260</v>
      </c>
      <c r="D76" s="155" t="s">
        <v>198</v>
      </c>
      <c r="E76" s="25">
        <v>5000</v>
      </c>
      <c r="F76" s="160">
        <v>3591.86</v>
      </c>
      <c r="G76" s="17">
        <f>F76/E76*100</f>
        <v>71.8372</v>
      </c>
    </row>
    <row r="77" spans="1:7" ht="12.75" customHeight="1">
      <c r="A77" s="190"/>
      <c r="B77" s="162"/>
      <c r="C77" s="150">
        <v>4300</v>
      </c>
      <c r="D77" s="155" t="s">
        <v>185</v>
      </c>
      <c r="E77" s="25">
        <v>3000</v>
      </c>
      <c r="F77" s="160">
        <v>1853.1</v>
      </c>
      <c r="G77" s="17">
        <f>F77/E77*100</f>
        <v>61.77</v>
      </c>
    </row>
    <row r="78" spans="1:7" ht="12.75" customHeight="1">
      <c r="A78" s="190"/>
      <c r="B78" s="162"/>
      <c r="C78" s="150">
        <v>4430</v>
      </c>
      <c r="D78" s="155" t="s">
        <v>180</v>
      </c>
      <c r="E78" s="25">
        <v>3000</v>
      </c>
      <c r="F78" s="160">
        <v>2913</v>
      </c>
      <c r="G78" s="17">
        <f>F78/E78*100</f>
        <v>97.1</v>
      </c>
    </row>
    <row r="79" spans="1:256" s="154" customFormat="1" ht="12.75" customHeight="1">
      <c r="A79" s="190"/>
      <c r="B79" s="158"/>
      <c r="C79" s="7">
        <v>6050</v>
      </c>
      <c r="D79" s="155" t="s">
        <v>160</v>
      </c>
      <c r="E79" s="25">
        <v>20000</v>
      </c>
      <c r="F79" s="163">
        <v>610</v>
      </c>
      <c r="G79" s="17">
        <f>F79/E79*100</f>
        <v>3.05</v>
      </c>
      <c r="IN79" s="2"/>
      <c r="IO79" s="2"/>
      <c r="IP79"/>
      <c r="IQ79"/>
      <c r="IR79"/>
      <c r="IS79"/>
      <c r="IT79"/>
      <c r="IU79"/>
      <c r="IV79"/>
    </row>
    <row r="80" spans="1:7" ht="12.75" customHeight="1">
      <c r="A80" s="190"/>
      <c r="B80" s="182">
        <v>75414</v>
      </c>
      <c r="C80" s="157" t="s">
        <v>47</v>
      </c>
      <c r="D80" s="157"/>
      <c r="E80" s="21">
        <f>SUM(E81:E81)</f>
        <v>500</v>
      </c>
      <c r="F80" s="22">
        <f>SUM(F81:F81)</f>
        <v>230.8</v>
      </c>
      <c r="G80" s="17">
        <f>F80/E80*100</f>
        <v>46.160000000000004</v>
      </c>
    </row>
    <row r="81" spans="1:256" s="153" customFormat="1" ht="12.75" customHeight="1">
      <c r="A81" s="193"/>
      <c r="B81" s="158"/>
      <c r="C81" s="7">
        <v>4210</v>
      </c>
      <c r="D81" s="155" t="s">
        <v>173</v>
      </c>
      <c r="E81" s="25">
        <v>500</v>
      </c>
      <c r="F81" s="160">
        <v>230.8</v>
      </c>
      <c r="G81" s="17">
        <f>F81/E81*100</f>
        <v>46.160000000000004</v>
      </c>
      <c r="IN81" s="2"/>
      <c r="IO81" s="2"/>
      <c r="IP81"/>
      <c r="IQ81"/>
      <c r="IR81"/>
      <c r="IS81"/>
      <c r="IT81"/>
      <c r="IU81"/>
      <c r="IV81"/>
    </row>
    <row r="82" spans="1:256" s="153" customFormat="1" ht="45.75" customHeight="1">
      <c r="A82" s="13" t="s">
        <v>48</v>
      </c>
      <c r="B82" s="187" t="s">
        <v>49</v>
      </c>
      <c r="C82" s="187"/>
      <c r="D82" s="187"/>
      <c r="E82" s="15">
        <f>SUM(E83)</f>
        <v>17000</v>
      </c>
      <c r="F82" s="16">
        <f>SUM(F83)</f>
        <v>9594.24</v>
      </c>
      <c r="G82" s="17">
        <f>F82/E82*100</f>
        <v>56.436705882352946</v>
      </c>
      <c r="IN82" s="2"/>
      <c r="IO82" s="2"/>
      <c r="IP82"/>
      <c r="IQ82"/>
      <c r="IR82"/>
      <c r="IS82"/>
      <c r="IT82"/>
      <c r="IU82"/>
      <c r="IV82"/>
    </row>
    <row r="83" spans="1:256" s="153" customFormat="1" ht="12.75" customHeight="1">
      <c r="A83" s="53"/>
      <c r="B83" s="194">
        <v>75647</v>
      </c>
      <c r="C83" s="195" t="s">
        <v>202</v>
      </c>
      <c r="D83" s="195"/>
      <c r="E83" s="21">
        <f>SUM(E84:E88)</f>
        <v>17000</v>
      </c>
      <c r="F83" s="22">
        <f>SUM(F84:F88)</f>
        <v>9594.24</v>
      </c>
      <c r="G83" s="17">
        <f>F83/E83*100</f>
        <v>56.436705882352946</v>
      </c>
      <c r="IN83" s="2"/>
      <c r="IO83" s="2"/>
      <c r="IP83"/>
      <c r="IQ83"/>
      <c r="IR83"/>
      <c r="IS83"/>
      <c r="IT83"/>
      <c r="IU83"/>
      <c r="IV83"/>
    </row>
    <row r="84" spans="1:256" s="153" customFormat="1" ht="12.75" customHeight="1">
      <c r="A84" s="53"/>
      <c r="B84" s="196"/>
      <c r="C84" s="7">
        <v>4100</v>
      </c>
      <c r="D84" s="179" t="s">
        <v>178</v>
      </c>
      <c r="E84" s="164">
        <v>15630</v>
      </c>
      <c r="F84" s="163">
        <v>8372.6</v>
      </c>
      <c r="G84" s="17">
        <f>F84/E84*100</f>
        <v>53.56749840051184</v>
      </c>
      <c r="IN84" s="2"/>
      <c r="IO84" s="2"/>
      <c r="IP84"/>
      <c r="IQ84"/>
      <c r="IR84"/>
      <c r="IS84"/>
      <c r="IT84"/>
      <c r="IU84"/>
      <c r="IV84"/>
    </row>
    <row r="85" spans="1:256" s="153" customFormat="1" ht="12.75" customHeight="1">
      <c r="A85" s="53"/>
      <c r="B85" s="196"/>
      <c r="C85" s="7">
        <v>4110</v>
      </c>
      <c r="D85" s="197" t="s">
        <v>189</v>
      </c>
      <c r="E85" s="164">
        <v>160</v>
      </c>
      <c r="F85" s="160">
        <v>151.63</v>
      </c>
      <c r="G85" s="17">
        <f>F85/E85*100</f>
        <v>94.76875</v>
      </c>
      <c r="IN85" s="2"/>
      <c r="IO85" s="2"/>
      <c r="IP85"/>
      <c r="IQ85"/>
      <c r="IR85"/>
      <c r="IS85"/>
      <c r="IT85"/>
      <c r="IU85"/>
      <c r="IV85"/>
    </row>
    <row r="86" spans="1:256" s="153" customFormat="1" ht="12.75" customHeight="1">
      <c r="A86" s="53"/>
      <c r="B86" s="196"/>
      <c r="C86" s="7">
        <v>4120</v>
      </c>
      <c r="D86" s="197" t="s">
        <v>190</v>
      </c>
      <c r="E86" s="164">
        <v>30</v>
      </c>
      <c r="F86" s="160">
        <v>21.56</v>
      </c>
      <c r="G86" s="17">
        <f>F86/E86*100</f>
        <v>71.86666666666667</v>
      </c>
      <c r="IN86" s="2"/>
      <c r="IO86" s="2"/>
      <c r="IP86"/>
      <c r="IQ86"/>
      <c r="IR86"/>
      <c r="IS86"/>
      <c r="IT86"/>
      <c r="IU86"/>
      <c r="IV86"/>
    </row>
    <row r="87" spans="1:256" s="153" customFormat="1" ht="12.75" customHeight="1">
      <c r="A87" s="53"/>
      <c r="B87" s="196"/>
      <c r="C87" s="170">
        <v>4170</v>
      </c>
      <c r="D87" s="171" t="s">
        <v>172</v>
      </c>
      <c r="E87" s="164">
        <v>880</v>
      </c>
      <c r="F87" s="160">
        <v>880</v>
      </c>
      <c r="G87" s="17">
        <f>F87/E87*100</f>
        <v>100</v>
      </c>
      <c r="H87" s="115"/>
      <c r="IN87" s="2"/>
      <c r="IO87" s="2"/>
      <c r="IP87"/>
      <c r="IQ87"/>
      <c r="IR87"/>
      <c r="IS87"/>
      <c r="IT87"/>
      <c r="IU87"/>
      <c r="IV87"/>
    </row>
    <row r="88" spans="1:256" s="153" customFormat="1" ht="12.75" customHeight="1">
      <c r="A88" s="53"/>
      <c r="B88" s="196"/>
      <c r="C88" s="150">
        <v>4300</v>
      </c>
      <c r="D88" s="155" t="s">
        <v>185</v>
      </c>
      <c r="E88" s="164">
        <v>300</v>
      </c>
      <c r="F88" s="160">
        <v>168.45</v>
      </c>
      <c r="G88" s="17">
        <f>F88/E88*100</f>
        <v>56.15000000000001</v>
      </c>
      <c r="IN88" s="2"/>
      <c r="IO88" s="2"/>
      <c r="IP88"/>
      <c r="IQ88"/>
      <c r="IR88"/>
      <c r="IS88"/>
      <c r="IT88"/>
      <c r="IU88"/>
      <c r="IV88"/>
    </row>
    <row r="89" spans="1:256" s="154" customFormat="1" ht="13.5">
      <c r="A89" s="87">
        <v>757</v>
      </c>
      <c r="B89" s="14" t="s">
        <v>203</v>
      </c>
      <c r="C89" s="14"/>
      <c r="D89" s="14"/>
      <c r="E89" s="15">
        <f>SUM(E90)</f>
        <v>5000</v>
      </c>
      <c r="F89" s="16">
        <f>SUM(F90)</f>
        <v>1814.3</v>
      </c>
      <c r="G89" s="17">
        <f>F89/E89*100</f>
        <v>36.286</v>
      </c>
      <c r="IN89" s="2"/>
      <c r="IO89" s="2"/>
      <c r="IP89"/>
      <c r="IQ89"/>
      <c r="IR89"/>
      <c r="IS89"/>
      <c r="IT89"/>
      <c r="IU89"/>
      <c r="IV89"/>
    </row>
    <row r="90" spans="1:7" ht="12.75" customHeight="1">
      <c r="A90" s="190"/>
      <c r="B90" s="90">
        <v>75702</v>
      </c>
      <c r="C90" s="198" t="s">
        <v>204</v>
      </c>
      <c r="D90" s="198"/>
      <c r="E90" s="21">
        <f>SUM(E91)</f>
        <v>5000</v>
      </c>
      <c r="F90" s="22">
        <f>SUM(F91)</f>
        <v>1814.3</v>
      </c>
      <c r="G90" s="17">
        <f>F90/E90*100</f>
        <v>36.286</v>
      </c>
    </row>
    <row r="91" spans="1:256" s="153" customFormat="1" ht="26.25" customHeight="1">
      <c r="A91" s="193"/>
      <c r="B91" s="199"/>
      <c r="C91" s="7">
        <v>8070</v>
      </c>
      <c r="D91" s="24" t="s">
        <v>205</v>
      </c>
      <c r="E91" s="25">
        <v>5000</v>
      </c>
      <c r="F91" s="163">
        <v>1814.3</v>
      </c>
      <c r="G91" s="17">
        <f>F91/E91*100</f>
        <v>36.286</v>
      </c>
      <c r="IN91" s="2"/>
      <c r="IO91" s="2"/>
      <c r="IP91"/>
      <c r="IQ91"/>
      <c r="IR91"/>
      <c r="IS91"/>
      <c r="IT91"/>
      <c r="IU91"/>
      <c r="IV91"/>
    </row>
    <row r="92" spans="1:256" s="154" customFormat="1" ht="15.75" customHeight="1">
      <c r="A92" s="87">
        <v>758</v>
      </c>
      <c r="B92" s="14" t="s">
        <v>89</v>
      </c>
      <c r="C92" s="14"/>
      <c r="D92" s="14"/>
      <c r="E92" s="15">
        <f>SUM(E93)</f>
        <v>50000</v>
      </c>
      <c r="F92" s="16">
        <f>SUM(F93)</f>
        <v>0</v>
      </c>
      <c r="G92" s="17">
        <f>F92/E92*100</f>
        <v>0</v>
      </c>
      <c r="IN92" s="2"/>
      <c r="IO92" s="2"/>
      <c r="IP92"/>
      <c r="IQ92"/>
      <c r="IR92"/>
      <c r="IS92"/>
      <c r="IT92"/>
      <c r="IU92"/>
      <c r="IV92"/>
    </row>
    <row r="93" spans="1:7" ht="15">
      <c r="A93" s="190"/>
      <c r="B93" s="182">
        <v>75818</v>
      </c>
      <c r="C93" s="157" t="s">
        <v>206</v>
      </c>
      <c r="D93" s="157"/>
      <c r="E93" s="21">
        <f>SUM(E94)</f>
        <v>50000</v>
      </c>
      <c r="F93" s="22">
        <f>SUM(F94)</f>
        <v>0</v>
      </c>
      <c r="G93" s="17">
        <f>F93/E93*100</f>
        <v>0</v>
      </c>
    </row>
    <row r="94" spans="1:256" s="153" customFormat="1" ht="15">
      <c r="A94" s="193"/>
      <c r="B94" s="158"/>
      <c r="C94" s="7">
        <v>4810</v>
      </c>
      <c r="D94" s="155" t="s">
        <v>207</v>
      </c>
      <c r="E94" s="25">
        <v>50000</v>
      </c>
      <c r="F94" s="32"/>
      <c r="G94" s="17">
        <f>F94/E94*100</f>
        <v>0</v>
      </c>
      <c r="IN94" s="2"/>
      <c r="IO94" s="2"/>
      <c r="IP94"/>
      <c r="IQ94"/>
      <c r="IR94"/>
      <c r="IS94"/>
      <c r="IT94"/>
      <c r="IU94"/>
      <c r="IV94"/>
    </row>
    <row r="95" spans="1:256" s="153" customFormat="1" ht="15">
      <c r="A95" s="87">
        <v>801</v>
      </c>
      <c r="B95" s="14" t="s">
        <v>102</v>
      </c>
      <c r="C95" s="14"/>
      <c r="D95" s="14"/>
      <c r="E95" s="15">
        <f>SUM(E96,E111,E120,E134,E141,E145)</f>
        <v>2088812</v>
      </c>
      <c r="F95" s="16">
        <f>SUM(F96,F111,F120,F134,F141,F145)</f>
        <v>1091621.9300000002</v>
      </c>
      <c r="G95" s="17">
        <f>F95/E95*100</f>
        <v>52.26042027717192</v>
      </c>
      <c r="IN95" s="2"/>
      <c r="IO95" s="2"/>
      <c r="IP95"/>
      <c r="IQ95"/>
      <c r="IR95"/>
      <c r="IS95"/>
      <c r="IT95"/>
      <c r="IU95"/>
      <c r="IV95"/>
    </row>
    <row r="96" spans="1:256" s="153" customFormat="1" ht="12.75" customHeight="1">
      <c r="A96" s="190"/>
      <c r="B96" s="90">
        <v>80101</v>
      </c>
      <c r="C96" s="91" t="s">
        <v>103</v>
      </c>
      <c r="D96" s="91"/>
      <c r="E96" s="200">
        <f>SUM(E97:E110)</f>
        <v>1159291</v>
      </c>
      <c r="F96" s="201">
        <f>SUM(F97:F110)</f>
        <v>607604.8200000001</v>
      </c>
      <c r="G96" s="17">
        <f>F96/E96*100</f>
        <v>52.411760291419505</v>
      </c>
      <c r="IN96" s="2"/>
      <c r="IO96" s="2"/>
      <c r="IP96"/>
      <c r="IQ96"/>
      <c r="IR96"/>
      <c r="IS96"/>
      <c r="IT96"/>
      <c r="IU96"/>
      <c r="IV96"/>
    </row>
    <row r="97" spans="1:256" s="153" customFormat="1" ht="12.75" customHeight="1">
      <c r="A97" s="190"/>
      <c r="B97" s="178"/>
      <c r="C97" s="7">
        <v>3020</v>
      </c>
      <c r="D97" s="197" t="s">
        <v>196</v>
      </c>
      <c r="E97" s="25">
        <f>Oś!E5+Oś!E19</f>
        <v>18500</v>
      </c>
      <c r="F97" s="202">
        <f>Oś!F5+Oś!F19</f>
        <v>991.1300000000001</v>
      </c>
      <c r="G97" s="17">
        <f>F97/E97*100</f>
        <v>5.35745945945946</v>
      </c>
      <c r="IN97" s="2"/>
      <c r="IO97" s="2"/>
      <c r="IP97"/>
      <c r="IQ97"/>
      <c r="IR97"/>
      <c r="IS97"/>
      <c r="IT97"/>
      <c r="IU97"/>
      <c r="IV97"/>
    </row>
    <row r="98" spans="1:256" s="153" customFormat="1" ht="12.75" customHeight="1">
      <c r="A98" s="190"/>
      <c r="B98" s="178"/>
      <c r="C98" s="150">
        <v>3040</v>
      </c>
      <c r="D98" s="203" t="s">
        <v>197</v>
      </c>
      <c r="E98" s="25">
        <f>Oś!E6+Oś!E20</f>
        <v>7500</v>
      </c>
      <c r="F98" s="202">
        <f>Oś!F6+Oś!F20</f>
        <v>0</v>
      </c>
      <c r="G98" s="17">
        <f>F98/E98*100</f>
        <v>0</v>
      </c>
      <c r="IN98" s="2"/>
      <c r="IO98" s="2"/>
      <c r="IP98"/>
      <c r="IQ98"/>
      <c r="IR98"/>
      <c r="IS98"/>
      <c r="IT98"/>
      <c r="IU98"/>
      <c r="IV98"/>
    </row>
    <row r="99" spans="1:256" s="153" customFormat="1" ht="12.75" customHeight="1">
      <c r="A99" s="190"/>
      <c r="B99" s="178"/>
      <c r="C99" s="7">
        <v>3260</v>
      </c>
      <c r="D99" s="155" t="s">
        <v>208</v>
      </c>
      <c r="E99" s="25">
        <v>2923</v>
      </c>
      <c r="F99" s="202"/>
      <c r="G99" s="17">
        <f>F99/E99*100</f>
        <v>0</v>
      </c>
      <c r="IN99" s="2"/>
      <c r="IO99" s="2"/>
      <c r="IP99"/>
      <c r="IQ99"/>
      <c r="IR99"/>
      <c r="IS99"/>
      <c r="IT99"/>
      <c r="IU99"/>
      <c r="IV99"/>
    </row>
    <row r="100" spans="1:256" s="153" customFormat="1" ht="12.75" customHeight="1">
      <c r="A100" s="190"/>
      <c r="B100" s="178"/>
      <c r="C100" s="7">
        <v>4010</v>
      </c>
      <c r="D100" s="197" t="s">
        <v>187</v>
      </c>
      <c r="E100" s="25">
        <f>Oś!E7+Oś!E21</f>
        <v>763800</v>
      </c>
      <c r="F100" s="202">
        <f>Oś!F7+Oś!F21</f>
        <v>359970.64</v>
      </c>
      <c r="G100" s="17">
        <f>F100/E100*100</f>
        <v>47.12891332809636</v>
      </c>
      <c r="IN100" s="2"/>
      <c r="IO100" s="2"/>
      <c r="IP100"/>
      <c r="IQ100"/>
      <c r="IR100"/>
      <c r="IS100"/>
      <c r="IT100"/>
      <c r="IU100"/>
      <c r="IV100"/>
    </row>
    <row r="101" spans="1:256" s="153" customFormat="1" ht="12.75" customHeight="1">
      <c r="A101" s="190"/>
      <c r="B101" s="178"/>
      <c r="C101" s="7">
        <v>4040</v>
      </c>
      <c r="D101" s="197" t="s">
        <v>209</v>
      </c>
      <c r="E101" s="25">
        <f>Oś!E8+Oś!E22</f>
        <v>61100</v>
      </c>
      <c r="F101" s="202">
        <f>Oś!F8+Oś!F22</f>
        <v>61025.8</v>
      </c>
      <c r="G101" s="17">
        <f>F101/E101*100</f>
        <v>99.87855973813421</v>
      </c>
      <c r="IN101" s="2"/>
      <c r="IO101" s="2"/>
      <c r="IP101"/>
      <c r="IQ101"/>
      <c r="IR101"/>
      <c r="IS101"/>
      <c r="IT101"/>
      <c r="IU101"/>
      <c r="IV101"/>
    </row>
    <row r="102" spans="1:256" s="153" customFormat="1" ht="12.75" customHeight="1">
      <c r="A102" s="190"/>
      <c r="B102" s="178"/>
      <c r="C102" s="7">
        <v>4110</v>
      </c>
      <c r="D102" s="197" t="s">
        <v>189</v>
      </c>
      <c r="E102" s="25">
        <f>Oś!E9+Oś!E23</f>
        <v>143000</v>
      </c>
      <c r="F102" s="202">
        <f>Oś!F9+Oś!F23</f>
        <v>73470.02</v>
      </c>
      <c r="G102" s="17">
        <f>F102/E102*100</f>
        <v>51.37763636363637</v>
      </c>
      <c r="IN102" s="2"/>
      <c r="IO102" s="2"/>
      <c r="IP102"/>
      <c r="IQ102"/>
      <c r="IR102"/>
      <c r="IS102"/>
      <c r="IT102"/>
      <c r="IU102"/>
      <c r="IV102"/>
    </row>
    <row r="103" spans="1:256" s="153" customFormat="1" ht="12.75" customHeight="1">
      <c r="A103" s="190"/>
      <c r="B103" s="178"/>
      <c r="C103" s="7">
        <v>4120</v>
      </c>
      <c r="D103" s="197" t="s">
        <v>190</v>
      </c>
      <c r="E103" s="25">
        <f>Oś!E10+Oś!E24</f>
        <v>19500</v>
      </c>
      <c r="F103" s="202">
        <f>Oś!F10+Oś!F24</f>
        <v>10135.16</v>
      </c>
      <c r="G103" s="17">
        <f>F103/E103*100</f>
        <v>51.97517948717949</v>
      </c>
      <c r="IN103" s="2"/>
      <c r="IO103" s="2"/>
      <c r="IP103"/>
      <c r="IQ103"/>
      <c r="IR103"/>
      <c r="IS103"/>
      <c r="IT103"/>
      <c r="IU103"/>
      <c r="IV103"/>
    </row>
    <row r="104" spans="1:256" s="153" customFormat="1" ht="12.75" customHeight="1">
      <c r="A104" s="190"/>
      <c r="B104" s="178"/>
      <c r="C104" s="7">
        <v>4210</v>
      </c>
      <c r="D104" s="197" t="s">
        <v>173</v>
      </c>
      <c r="E104" s="25">
        <f>Oś!E11+Oś!E25</f>
        <v>45000</v>
      </c>
      <c r="F104" s="202">
        <f>Oś!F11+Oś!F25</f>
        <v>41559.520000000004</v>
      </c>
      <c r="G104" s="17">
        <f>F104/E104*100</f>
        <v>92.3544888888889</v>
      </c>
      <c r="IN104" s="2"/>
      <c r="IO104" s="2"/>
      <c r="IP104"/>
      <c r="IQ104"/>
      <c r="IR104"/>
      <c r="IS104"/>
      <c r="IT104"/>
      <c r="IU104"/>
      <c r="IV104"/>
    </row>
    <row r="105" spans="1:256" s="153" customFormat="1" ht="12.75" customHeight="1">
      <c r="A105" s="190"/>
      <c r="B105" s="178"/>
      <c r="C105" s="7">
        <v>4240</v>
      </c>
      <c r="D105" s="197" t="s">
        <v>210</v>
      </c>
      <c r="E105" s="25">
        <f>Oś!E12+Oś!E26</f>
        <v>2000</v>
      </c>
      <c r="F105" s="202">
        <f>Oś!F12+Oś!F26</f>
        <v>510.14</v>
      </c>
      <c r="G105" s="17">
        <f>F105/E105*100</f>
        <v>25.507</v>
      </c>
      <c r="IN105" s="2"/>
      <c r="IO105" s="2"/>
      <c r="IP105"/>
      <c r="IQ105"/>
      <c r="IR105"/>
      <c r="IS105"/>
      <c r="IT105"/>
      <c r="IU105"/>
      <c r="IV105"/>
    </row>
    <row r="106" spans="1:256" s="153" customFormat="1" ht="12.75" customHeight="1">
      <c r="A106" s="190"/>
      <c r="B106" s="178"/>
      <c r="C106" s="7">
        <v>4260</v>
      </c>
      <c r="D106" s="197" t="s">
        <v>198</v>
      </c>
      <c r="E106" s="25">
        <f>Oś!E13+Oś!E27</f>
        <v>10000</v>
      </c>
      <c r="F106" s="202">
        <f>Oś!F13+Oś!F27</f>
        <v>7192.51</v>
      </c>
      <c r="G106" s="17">
        <f>F106/E106*100</f>
        <v>71.9251</v>
      </c>
      <c r="IN106" s="2"/>
      <c r="IO106" s="2"/>
      <c r="IP106"/>
      <c r="IQ106"/>
      <c r="IR106"/>
      <c r="IS106"/>
      <c r="IT106"/>
      <c r="IU106"/>
      <c r="IV106"/>
    </row>
    <row r="107" spans="1:256" s="153" customFormat="1" ht="12.75" customHeight="1">
      <c r="A107" s="190"/>
      <c r="B107" s="178"/>
      <c r="C107" s="7">
        <v>4300</v>
      </c>
      <c r="D107" s="197" t="s">
        <v>185</v>
      </c>
      <c r="E107" s="25">
        <f>Oś!E14+Oś!E28</f>
        <v>25000</v>
      </c>
      <c r="F107" s="202">
        <f>Oś!F14+Oś!F28</f>
        <v>10894.27</v>
      </c>
      <c r="G107" s="17">
        <f>F107/E107*100</f>
        <v>43.57708</v>
      </c>
      <c r="IN107" s="2"/>
      <c r="IO107" s="2"/>
      <c r="IP107"/>
      <c r="IQ107"/>
      <c r="IR107"/>
      <c r="IS107"/>
      <c r="IT107"/>
      <c r="IU107"/>
      <c r="IV107"/>
    </row>
    <row r="108" spans="1:256" s="153" customFormat="1" ht="12.75" customHeight="1">
      <c r="A108" s="190"/>
      <c r="B108" s="178"/>
      <c r="C108" s="7">
        <v>4410</v>
      </c>
      <c r="D108" s="197" t="s">
        <v>194</v>
      </c>
      <c r="E108" s="25">
        <f>Oś!E15+Oś!E29</f>
        <v>1000</v>
      </c>
      <c r="F108" s="202">
        <f>Oś!F15+Oś!F29</f>
        <v>174.43</v>
      </c>
      <c r="G108" s="17">
        <f>F108/E108*100</f>
        <v>17.443</v>
      </c>
      <c r="IN108" s="2"/>
      <c r="IO108" s="2"/>
      <c r="IP108"/>
      <c r="IQ108"/>
      <c r="IR108"/>
      <c r="IS108"/>
      <c r="IT108"/>
      <c r="IU108"/>
      <c r="IV108"/>
    </row>
    <row r="109" spans="1:256" s="153" customFormat="1" ht="12.75" customHeight="1">
      <c r="A109" s="190"/>
      <c r="B109" s="178"/>
      <c r="C109" s="7">
        <v>4430</v>
      </c>
      <c r="D109" s="197" t="s">
        <v>180</v>
      </c>
      <c r="E109" s="25">
        <f>Oś!E16+Oś!E30</f>
        <v>1000</v>
      </c>
      <c r="F109" s="202">
        <f>Oś!F16+Oś!F30</f>
        <v>419</v>
      </c>
      <c r="G109" s="17">
        <f>F109/E109*100</f>
        <v>41.9</v>
      </c>
      <c r="IN109" s="2"/>
      <c r="IO109" s="2"/>
      <c r="IP109"/>
      <c r="IQ109"/>
      <c r="IR109"/>
      <c r="IS109"/>
      <c r="IT109"/>
      <c r="IU109"/>
      <c r="IV109"/>
    </row>
    <row r="110" spans="1:256" s="154" customFormat="1" ht="12.75" customHeight="1">
      <c r="A110" s="190"/>
      <c r="B110" s="180"/>
      <c r="C110" s="7">
        <v>4440</v>
      </c>
      <c r="D110" s="197" t="s">
        <v>191</v>
      </c>
      <c r="E110" s="25">
        <f>Oś!E17+Oś!E31</f>
        <v>58968</v>
      </c>
      <c r="F110" s="202">
        <f>Oś!F17+Oś!F31</f>
        <v>41262.2</v>
      </c>
      <c r="G110" s="17">
        <f>F110/E110*100</f>
        <v>69.97388414055081</v>
      </c>
      <c r="IN110" s="2"/>
      <c r="IO110" s="2"/>
      <c r="IP110"/>
      <c r="IQ110"/>
      <c r="IR110"/>
      <c r="IS110"/>
      <c r="IT110"/>
      <c r="IU110"/>
      <c r="IV110"/>
    </row>
    <row r="111" spans="1:7" ht="12.75" customHeight="1">
      <c r="A111" s="168"/>
      <c r="B111" s="182">
        <v>80104</v>
      </c>
      <c r="C111" s="204" t="s">
        <v>211</v>
      </c>
      <c r="D111" s="204"/>
      <c r="E111" s="200">
        <f>SUM(E112:E119)</f>
        <v>81612</v>
      </c>
      <c r="F111" s="201">
        <f>SUM(F112:F119)</f>
        <v>40005.04</v>
      </c>
      <c r="G111" s="17">
        <f>F111/E111*100</f>
        <v>49.01857569965201</v>
      </c>
    </row>
    <row r="112" spans="1:7" ht="12.75" customHeight="1">
      <c r="A112" s="168"/>
      <c r="B112" s="162"/>
      <c r="C112" s="7">
        <v>3020</v>
      </c>
      <c r="D112" s="197" t="s">
        <v>196</v>
      </c>
      <c r="E112" s="25">
        <f>Oś!E33</f>
        <v>1050</v>
      </c>
      <c r="F112" s="202">
        <f>Oś!F33</f>
        <v>75</v>
      </c>
      <c r="G112" s="17">
        <f>F112/E112*100</f>
        <v>7.142857142857142</v>
      </c>
    </row>
    <row r="113" spans="1:7" ht="12.75" customHeight="1">
      <c r="A113" s="168"/>
      <c r="B113" s="205"/>
      <c r="C113" s="150">
        <v>3040</v>
      </c>
      <c r="D113" s="203" t="s">
        <v>197</v>
      </c>
      <c r="E113" s="25">
        <f>Oś!E34+Oś!E42</f>
        <v>1000</v>
      </c>
      <c r="F113" s="202">
        <f>Oś!F34+Oś!F42</f>
        <v>0</v>
      </c>
      <c r="G113" s="17">
        <f>F113/E113*100</f>
        <v>0</v>
      </c>
    </row>
    <row r="114" spans="1:7" ht="12.75" customHeight="1">
      <c r="A114" s="168"/>
      <c r="B114" s="205"/>
      <c r="C114" s="7">
        <v>4010</v>
      </c>
      <c r="D114" s="197" t="s">
        <v>187</v>
      </c>
      <c r="E114" s="25">
        <f>Oś!E35+Oś!E43</f>
        <v>57300</v>
      </c>
      <c r="F114" s="202">
        <f>Oś!F35+Oś!F43</f>
        <v>25629.85</v>
      </c>
      <c r="G114" s="17">
        <f>F114/E114*100</f>
        <v>44.72923211169284</v>
      </c>
    </row>
    <row r="115" spans="1:7" ht="12.75" customHeight="1">
      <c r="A115" s="168"/>
      <c r="B115" s="205"/>
      <c r="C115" s="7">
        <v>4040</v>
      </c>
      <c r="D115" s="197" t="s">
        <v>188</v>
      </c>
      <c r="E115" s="25">
        <f>Oś!E36+Oś!E44</f>
        <v>5800</v>
      </c>
      <c r="F115" s="202">
        <f>Oś!F36+Oś!F44</f>
        <v>5340.3</v>
      </c>
      <c r="G115" s="17">
        <f>F115/E115*100</f>
        <v>92.07413793103449</v>
      </c>
    </row>
    <row r="116" spans="1:7" ht="12.75" customHeight="1">
      <c r="A116" s="168"/>
      <c r="B116" s="205"/>
      <c r="C116" s="7">
        <v>4110</v>
      </c>
      <c r="D116" s="197" t="s">
        <v>189</v>
      </c>
      <c r="E116" s="25">
        <f>Oś!E37+Oś!E45</f>
        <v>10900</v>
      </c>
      <c r="F116" s="202">
        <f>Oś!F37+Oś!F45</f>
        <v>5502.68</v>
      </c>
      <c r="G116" s="17">
        <f>F116/E116*100</f>
        <v>50.48330275229358</v>
      </c>
    </row>
    <row r="117" spans="1:7" ht="12.75" customHeight="1">
      <c r="A117" s="168"/>
      <c r="B117" s="205"/>
      <c r="C117" s="7">
        <v>4120</v>
      </c>
      <c r="D117" s="197" t="s">
        <v>190</v>
      </c>
      <c r="E117" s="25">
        <f>Oś!E38+Oś!E46</f>
        <v>1470</v>
      </c>
      <c r="F117" s="202">
        <f>Oś!F38+Oś!F46</f>
        <v>732.81</v>
      </c>
      <c r="G117" s="17">
        <f>F117/E117*100</f>
        <v>49.85102040816326</v>
      </c>
    </row>
    <row r="118" spans="1:7" ht="12.75" customHeight="1">
      <c r="A118" s="168"/>
      <c r="B118" s="205"/>
      <c r="C118" s="7">
        <v>4410</v>
      </c>
      <c r="D118" s="197" t="s">
        <v>194</v>
      </c>
      <c r="E118" s="25">
        <f>Oś!E39+Oś!E47</f>
        <v>200</v>
      </c>
      <c r="F118" s="202">
        <f>Oś!F39+Oś!F47</f>
        <v>0</v>
      </c>
      <c r="G118" s="17">
        <f>F118/E118*100</f>
        <v>0</v>
      </c>
    </row>
    <row r="119" spans="1:7" ht="12.75" customHeight="1">
      <c r="A119" s="186"/>
      <c r="B119" s="206"/>
      <c r="C119" s="7">
        <v>4440</v>
      </c>
      <c r="D119" s="197" t="s">
        <v>191</v>
      </c>
      <c r="E119" s="25">
        <f>Oś!E40+Oś!E48</f>
        <v>3892</v>
      </c>
      <c r="F119" s="202">
        <f>Oś!F40+Oś!F48</f>
        <v>2724.4</v>
      </c>
      <c r="G119" s="17">
        <f>F119/E119*100</f>
        <v>70</v>
      </c>
    </row>
    <row r="120" spans="1:7" ht="12.75" customHeight="1">
      <c r="A120" s="207"/>
      <c r="B120" s="182">
        <v>80110</v>
      </c>
      <c r="C120" s="157" t="s">
        <v>212</v>
      </c>
      <c r="D120" s="157"/>
      <c r="E120" s="200">
        <f>SUM(E121:E133)</f>
        <v>628683</v>
      </c>
      <c r="F120" s="201">
        <f>SUM(F121:F133)</f>
        <v>337502.41000000003</v>
      </c>
      <c r="G120" s="17">
        <f>F120/E120*100</f>
        <v>53.684036310827565</v>
      </c>
    </row>
    <row r="121" spans="1:7" ht="12.75" customHeight="1">
      <c r="A121" s="168"/>
      <c r="B121" s="172"/>
      <c r="C121" s="7">
        <v>3020</v>
      </c>
      <c r="D121" s="155" t="s">
        <v>196</v>
      </c>
      <c r="E121" s="25">
        <f>Oś!E50</f>
        <v>9250</v>
      </c>
      <c r="F121" s="202">
        <f>Oś!F50</f>
        <v>652.6</v>
      </c>
      <c r="G121" s="17">
        <f>F121/E121*100</f>
        <v>7.055135135135135</v>
      </c>
    </row>
    <row r="122" spans="1:7" ht="12.75" customHeight="1">
      <c r="A122" s="168"/>
      <c r="B122" s="172"/>
      <c r="C122" s="150">
        <v>3040</v>
      </c>
      <c r="D122" s="203" t="s">
        <v>197</v>
      </c>
      <c r="E122" s="25">
        <f>Oś!E51</f>
        <v>4000</v>
      </c>
      <c r="F122" s="202">
        <f>Oś!F51</f>
        <v>0</v>
      </c>
      <c r="G122" s="17">
        <f>F122/E122*100</f>
        <v>0</v>
      </c>
    </row>
    <row r="123" spans="1:7" ht="12.75" customHeight="1">
      <c r="A123" s="168"/>
      <c r="B123" s="172"/>
      <c r="C123" s="7">
        <v>4010</v>
      </c>
      <c r="D123" s="155" t="s">
        <v>187</v>
      </c>
      <c r="E123" s="25">
        <f>Oś!E52</f>
        <v>412240</v>
      </c>
      <c r="F123" s="202">
        <f>Oś!F52</f>
        <v>199044.26</v>
      </c>
      <c r="G123" s="17">
        <f>F123/E123*100</f>
        <v>48.28358723073938</v>
      </c>
    </row>
    <row r="124" spans="1:7" ht="12.75" customHeight="1">
      <c r="A124" s="168"/>
      <c r="B124" s="172"/>
      <c r="C124" s="7">
        <v>4040</v>
      </c>
      <c r="D124" s="155" t="s">
        <v>188</v>
      </c>
      <c r="E124" s="25">
        <f>Oś!E53</f>
        <v>33050</v>
      </c>
      <c r="F124" s="202">
        <f>Oś!F53</f>
        <v>33043.1</v>
      </c>
      <c r="G124" s="17">
        <f>F124/E124*100</f>
        <v>99.97912254160363</v>
      </c>
    </row>
    <row r="125" spans="1:256" s="154" customFormat="1" ht="12.75" customHeight="1">
      <c r="A125" s="168"/>
      <c r="B125" s="172"/>
      <c r="C125" s="7">
        <v>4110</v>
      </c>
      <c r="D125" s="155" t="s">
        <v>189</v>
      </c>
      <c r="E125" s="25">
        <f>Oś!E54</f>
        <v>78100</v>
      </c>
      <c r="F125" s="202">
        <f>Oś!F54</f>
        <v>40695.21</v>
      </c>
      <c r="G125" s="17">
        <f>F125/E125*100</f>
        <v>52.106542893725994</v>
      </c>
      <c r="IN125" s="2"/>
      <c r="IO125" s="2"/>
      <c r="IP125"/>
      <c r="IQ125"/>
      <c r="IR125"/>
      <c r="IS125"/>
      <c r="IT125"/>
      <c r="IU125"/>
      <c r="IV125"/>
    </row>
    <row r="126" spans="1:7" ht="12.75" customHeight="1">
      <c r="A126" s="168"/>
      <c r="B126" s="172"/>
      <c r="C126" s="7">
        <v>4120</v>
      </c>
      <c r="D126" s="155" t="s">
        <v>190</v>
      </c>
      <c r="E126" s="25">
        <f>Oś!E55</f>
        <v>10630</v>
      </c>
      <c r="F126" s="202">
        <f>Oś!F55</f>
        <v>5616.62</v>
      </c>
      <c r="G126" s="17">
        <f>F126/E126*100</f>
        <v>52.837441204139225</v>
      </c>
    </row>
    <row r="127" spans="1:7" ht="12.75" customHeight="1">
      <c r="A127" s="168"/>
      <c r="B127" s="172"/>
      <c r="C127" s="7">
        <v>4210</v>
      </c>
      <c r="D127" s="155" t="s">
        <v>173</v>
      </c>
      <c r="E127" s="25">
        <f>Oś!E56</f>
        <v>28000</v>
      </c>
      <c r="F127" s="202">
        <f>Oś!F56</f>
        <v>21505.86</v>
      </c>
      <c r="G127" s="17">
        <f>F127/E127*100</f>
        <v>76.80664285714286</v>
      </c>
    </row>
    <row r="128" spans="1:7" ht="12.75" customHeight="1">
      <c r="A128" s="168"/>
      <c r="B128" s="172"/>
      <c r="C128" s="7">
        <v>4240</v>
      </c>
      <c r="D128" s="155" t="s">
        <v>210</v>
      </c>
      <c r="E128" s="25">
        <f>Oś!E57</f>
        <v>1000</v>
      </c>
      <c r="F128" s="202">
        <f>Oś!F57</f>
        <v>882.02</v>
      </c>
      <c r="G128" s="17">
        <f>F128/E128*100</f>
        <v>88.202</v>
      </c>
    </row>
    <row r="129" spans="1:7" ht="12.75" customHeight="1">
      <c r="A129" s="168"/>
      <c r="B129" s="172"/>
      <c r="C129" s="7">
        <v>4260</v>
      </c>
      <c r="D129" s="155" t="s">
        <v>198</v>
      </c>
      <c r="E129" s="25">
        <f>Oś!E58</f>
        <v>5000</v>
      </c>
      <c r="F129" s="202">
        <f>Oś!F58</f>
        <v>3761.71</v>
      </c>
      <c r="G129" s="17">
        <f>F129/E129*100</f>
        <v>75.2342</v>
      </c>
    </row>
    <row r="130" spans="1:7" ht="12.75" customHeight="1">
      <c r="A130" s="168"/>
      <c r="B130" s="172"/>
      <c r="C130" s="7">
        <v>4300</v>
      </c>
      <c r="D130" s="155" t="s">
        <v>185</v>
      </c>
      <c r="E130" s="25">
        <f>Oś!E59</f>
        <v>17500</v>
      </c>
      <c r="F130" s="202">
        <f>Oś!F59</f>
        <v>11449.34</v>
      </c>
      <c r="G130" s="17">
        <f>F130/E130*100</f>
        <v>65.4248</v>
      </c>
    </row>
    <row r="131" spans="1:7" ht="12.75" customHeight="1">
      <c r="A131" s="168"/>
      <c r="B131" s="172"/>
      <c r="C131" s="7">
        <v>4410</v>
      </c>
      <c r="D131" s="155" t="s">
        <v>194</v>
      </c>
      <c r="E131" s="25">
        <f>Oś!E60</f>
        <v>1400</v>
      </c>
      <c r="F131" s="202">
        <f>Oś!F60</f>
        <v>809.19</v>
      </c>
      <c r="G131" s="17">
        <f>F131/E131*100</f>
        <v>57.799285714285716</v>
      </c>
    </row>
    <row r="132" spans="1:7" ht="12.75" customHeight="1">
      <c r="A132" s="168"/>
      <c r="B132" s="172"/>
      <c r="C132" s="7">
        <v>4430</v>
      </c>
      <c r="D132" s="155" t="s">
        <v>180</v>
      </c>
      <c r="E132" s="25">
        <f>Oś!E61</f>
        <v>500</v>
      </c>
      <c r="F132" s="202">
        <f>Oś!F61</f>
        <v>446</v>
      </c>
      <c r="G132" s="17">
        <f>F132/E132*100</f>
        <v>89.2</v>
      </c>
    </row>
    <row r="133" spans="1:256" s="154" customFormat="1" ht="12.75" customHeight="1">
      <c r="A133" s="168"/>
      <c r="B133" s="172"/>
      <c r="C133" s="7">
        <v>4440</v>
      </c>
      <c r="D133" s="155" t="s">
        <v>191</v>
      </c>
      <c r="E133" s="25">
        <f>Oś!E62</f>
        <v>28013</v>
      </c>
      <c r="F133" s="202">
        <f>Oś!F62</f>
        <v>19596.5</v>
      </c>
      <c r="G133" s="17">
        <f>F133/E133*100</f>
        <v>69.9550208831614</v>
      </c>
      <c r="IN133" s="2"/>
      <c r="IO133" s="2"/>
      <c r="IP133"/>
      <c r="IQ133"/>
      <c r="IR133"/>
      <c r="IS133"/>
      <c r="IT133"/>
      <c r="IU133"/>
      <c r="IV133"/>
    </row>
    <row r="134" spans="1:7" ht="12.75" customHeight="1">
      <c r="A134" s="168"/>
      <c r="B134" s="90">
        <v>80113</v>
      </c>
      <c r="C134" s="157" t="s">
        <v>213</v>
      </c>
      <c r="D134" s="157"/>
      <c r="E134" s="21">
        <f>SUM(E135:E140)</f>
        <v>177400</v>
      </c>
      <c r="F134" s="22">
        <f>SUM(F135:F140)</f>
        <v>104491.54000000001</v>
      </c>
      <c r="G134" s="17">
        <f>F134/E134*100</f>
        <v>58.90165727170237</v>
      </c>
    </row>
    <row r="135" spans="1:7" ht="12.75" customHeight="1">
      <c r="A135" s="168"/>
      <c r="B135" s="208"/>
      <c r="C135" s="7">
        <v>4010</v>
      </c>
      <c r="D135" s="155" t="s">
        <v>187</v>
      </c>
      <c r="E135" s="25">
        <f>Oś!E64</f>
        <v>8000</v>
      </c>
      <c r="F135" s="202">
        <f>Oś!F64</f>
        <v>3672</v>
      </c>
      <c r="G135" s="17">
        <f>F135/E135*100</f>
        <v>45.9</v>
      </c>
    </row>
    <row r="136" spans="1:7" ht="12.75" customHeight="1">
      <c r="A136" s="168"/>
      <c r="B136" s="208"/>
      <c r="C136" s="7">
        <v>4110</v>
      </c>
      <c r="D136" s="155" t="s">
        <v>189</v>
      </c>
      <c r="E136" s="25">
        <f>Oś!E65</f>
        <v>1500</v>
      </c>
      <c r="F136" s="202">
        <f>Oś!F65</f>
        <v>407.41</v>
      </c>
      <c r="G136" s="17">
        <f>F136/E136*100</f>
        <v>27.160666666666668</v>
      </c>
    </row>
    <row r="137" spans="1:7" ht="12.75" customHeight="1">
      <c r="A137" s="168"/>
      <c r="B137" s="208"/>
      <c r="C137" s="7">
        <v>4120</v>
      </c>
      <c r="D137" s="155" t="s">
        <v>190</v>
      </c>
      <c r="E137" s="25">
        <f>Oś!E66</f>
        <v>200</v>
      </c>
      <c r="F137" s="202">
        <f>Oś!F66</f>
        <v>0</v>
      </c>
      <c r="G137" s="17">
        <f>F137/E137*100</f>
        <v>0</v>
      </c>
    </row>
    <row r="138" spans="1:7" ht="12.75" customHeight="1">
      <c r="A138" s="168"/>
      <c r="B138" s="208"/>
      <c r="C138" s="7">
        <v>4210</v>
      </c>
      <c r="D138" s="155" t="s">
        <v>173</v>
      </c>
      <c r="E138" s="25">
        <f>Oś!E67</f>
        <v>5000</v>
      </c>
      <c r="F138" s="202">
        <f>Oś!F67</f>
        <v>2192.41</v>
      </c>
      <c r="G138" s="17">
        <f>F138/E138*100</f>
        <v>43.8482</v>
      </c>
    </row>
    <row r="139" spans="1:7" ht="12.75" customHeight="1">
      <c r="A139" s="168"/>
      <c r="B139" s="208"/>
      <c r="C139" s="7">
        <v>4300</v>
      </c>
      <c r="D139" s="155" t="s">
        <v>185</v>
      </c>
      <c r="E139" s="25">
        <f>Oś!E68</f>
        <v>160000</v>
      </c>
      <c r="F139" s="202">
        <f>Oś!F68</f>
        <v>97419.72</v>
      </c>
      <c r="G139" s="17">
        <f>F139/E139*100</f>
        <v>60.887325000000004</v>
      </c>
    </row>
    <row r="140" spans="1:7" ht="12.75" customHeight="1">
      <c r="A140" s="168"/>
      <c r="B140" s="208"/>
      <c r="C140" s="7">
        <v>4430</v>
      </c>
      <c r="D140" s="155" t="s">
        <v>180</v>
      </c>
      <c r="E140" s="25">
        <f>Oś!E69</f>
        <v>2700</v>
      </c>
      <c r="F140" s="202">
        <f>Oś!F69</f>
        <v>800</v>
      </c>
      <c r="G140" s="17">
        <f>F140/E140*100</f>
        <v>29.629629629629626</v>
      </c>
    </row>
    <row r="141" spans="1:7" ht="12.75" customHeight="1">
      <c r="A141" s="168"/>
      <c r="B141" s="182">
        <v>80146</v>
      </c>
      <c r="C141" s="157" t="s">
        <v>214</v>
      </c>
      <c r="D141" s="157"/>
      <c r="E141" s="200">
        <f>SUM(E142:E144)</f>
        <v>11500</v>
      </c>
      <c r="F141" s="201">
        <f>SUM(F142:F144)</f>
        <v>1818.1200000000001</v>
      </c>
      <c r="G141" s="17">
        <f>F141/E141*100</f>
        <v>15.809739130434783</v>
      </c>
    </row>
    <row r="142" spans="1:7" ht="12.75" customHeight="1">
      <c r="A142" s="168"/>
      <c r="B142" s="162"/>
      <c r="C142" s="209">
        <v>4210</v>
      </c>
      <c r="D142" s="210" t="s">
        <v>173</v>
      </c>
      <c r="E142" s="25">
        <f>Oś!E71</f>
        <v>1500</v>
      </c>
      <c r="F142" s="202">
        <f>Oś!F71</f>
        <v>773.44</v>
      </c>
      <c r="G142" s="17">
        <f>F142/E142*100</f>
        <v>51.562666666666665</v>
      </c>
    </row>
    <row r="143" spans="1:7" ht="12.75" customHeight="1">
      <c r="A143" s="168"/>
      <c r="B143" s="211"/>
      <c r="C143" s="7">
        <v>4300</v>
      </c>
      <c r="D143" s="155" t="s">
        <v>185</v>
      </c>
      <c r="E143" s="25">
        <f>Oś!E72</f>
        <v>7000</v>
      </c>
      <c r="F143" s="202">
        <f>Oś!F72</f>
        <v>1023</v>
      </c>
      <c r="G143" s="17">
        <f>F143/E143*100</f>
        <v>14.614285714285714</v>
      </c>
    </row>
    <row r="144" spans="1:7" ht="12.75" customHeight="1">
      <c r="A144" s="168"/>
      <c r="B144" s="212"/>
      <c r="C144" s="7">
        <v>4410</v>
      </c>
      <c r="D144" s="155" t="s">
        <v>194</v>
      </c>
      <c r="E144" s="25">
        <f>Oś!E73</f>
        <v>3000</v>
      </c>
      <c r="F144" s="202">
        <f>Oś!F73</f>
        <v>21.68</v>
      </c>
      <c r="G144" s="17">
        <f>F144/E144*100</f>
        <v>0.7226666666666667</v>
      </c>
    </row>
    <row r="145" spans="1:7" ht="12.75" customHeight="1">
      <c r="A145" s="168"/>
      <c r="B145" s="213">
        <v>80195</v>
      </c>
      <c r="C145" s="166" t="s">
        <v>122</v>
      </c>
      <c r="D145" s="166"/>
      <c r="E145" s="200">
        <f>SUM(E146:E148)</f>
        <v>30326</v>
      </c>
      <c r="F145" s="201">
        <f>SUM(F146:F148)</f>
        <v>200</v>
      </c>
      <c r="G145" s="17">
        <f>F145/E145*100</f>
        <v>0.6595000989250148</v>
      </c>
    </row>
    <row r="146" spans="1:7" ht="12.75" customHeight="1">
      <c r="A146" s="168"/>
      <c r="B146" s="214"/>
      <c r="C146" s="7">
        <v>3030</v>
      </c>
      <c r="D146" s="155" t="s">
        <v>193</v>
      </c>
      <c r="E146" s="25">
        <f>Oś!E75</f>
        <v>200</v>
      </c>
      <c r="F146" s="202">
        <f>Oś!F75</f>
        <v>200</v>
      </c>
      <c r="G146" s="17">
        <f>F146/E146*100</f>
        <v>100</v>
      </c>
    </row>
    <row r="147" spans="1:7" ht="12.75" customHeight="1">
      <c r="A147" s="168"/>
      <c r="B147" s="215"/>
      <c r="C147" s="7">
        <v>4300</v>
      </c>
      <c r="D147" s="155" t="s">
        <v>185</v>
      </c>
      <c r="E147" s="25">
        <f>Oś!E76</f>
        <v>28130</v>
      </c>
      <c r="F147" s="202">
        <f>Oś!F76</f>
        <v>0</v>
      </c>
      <c r="G147" s="17">
        <f>F147/E147*100</f>
        <v>0</v>
      </c>
    </row>
    <row r="148" spans="1:7" ht="12.75" customHeight="1">
      <c r="A148" s="186"/>
      <c r="B148" s="216"/>
      <c r="C148" s="209">
        <v>4440</v>
      </c>
      <c r="D148" s="210" t="s">
        <v>191</v>
      </c>
      <c r="E148" s="25">
        <f>Oś!E77</f>
        <v>1996</v>
      </c>
      <c r="F148" s="202">
        <f>Oś!F77</f>
        <v>0</v>
      </c>
      <c r="G148" s="17">
        <f>F148/E148*100</f>
        <v>0</v>
      </c>
    </row>
    <row r="149" spans="1:256" s="153" customFormat="1" ht="15">
      <c r="A149" s="87">
        <v>851</v>
      </c>
      <c r="B149" s="14" t="s">
        <v>107</v>
      </c>
      <c r="C149" s="14"/>
      <c r="D149" s="14"/>
      <c r="E149" s="15">
        <f>SUM(E150)</f>
        <v>40000</v>
      </c>
      <c r="F149" s="16">
        <f>SUM(F150)</f>
        <v>14696.4</v>
      </c>
      <c r="G149" s="17">
        <f>F149/E149*100</f>
        <v>36.741</v>
      </c>
      <c r="IN149" s="2"/>
      <c r="IO149" s="2"/>
      <c r="IP149"/>
      <c r="IQ149"/>
      <c r="IR149"/>
      <c r="IS149"/>
      <c r="IT149"/>
      <c r="IU149"/>
      <c r="IV149"/>
    </row>
    <row r="150" spans="1:256" s="154" customFormat="1" ht="12.75" customHeight="1">
      <c r="A150" s="168"/>
      <c r="B150" s="90">
        <v>85154</v>
      </c>
      <c r="C150" s="157" t="s">
        <v>109</v>
      </c>
      <c r="D150" s="157"/>
      <c r="E150" s="21">
        <f>SUM(E151:E154)</f>
        <v>40000</v>
      </c>
      <c r="F150" s="22">
        <f>SUM(F151:F154)</f>
        <v>14696.4</v>
      </c>
      <c r="G150" s="17">
        <f>F150/E150*100</f>
        <v>36.741</v>
      </c>
      <c r="IN150" s="2"/>
      <c r="IO150" s="2"/>
      <c r="IP150"/>
      <c r="IQ150"/>
      <c r="IR150"/>
      <c r="IS150"/>
      <c r="IT150"/>
      <c r="IU150"/>
      <c r="IV150"/>
    </row>
    <row r="151" spans="1:7" ht="12.75" customHeight="1">
      <c r="A151" s="168"/>
      <c r="B151" s="178"/>
      <c r="C151" s="7">
        <v>3030</v>
      </c>
      <c r="D151" s="155" t="s">
        <v>193</v>
      </c>
      <c r="E151" s="25">
        <v>1500</v>
      </c>
      <c r="F151" s="160">
        <v>495</v>
      </c>
      <c r="G151" s="17">
        <f>F151/E151*100</f>
        <v>33</v>
      </c>
    </row>
    <row r="152" spans="1:7" ht="12.75" customHeight="1">
      <c r="A152" s="168"/>
      <c r="B152" s="178"/>
      <c r="C152" s="7">
        <v>4210</v>
      </c>
      <c r="D152" s="155" t="s">
        <v>173</v>
      </c>
      <c r="E152" s="25">
        <v>7000</v>
      </c>
      <c r="F152" s="160">
        <v>2715.08</v>
      </c>
      <c r="G152" s="17">
        <f>F152/E152*100</f>
        <v>38.78685714285714</v>
      </c>
    </row>
    <row r="153" spans="1:7" ht="12.75" customHeight="1">
      <c r="A153" s="168"/>
      <c r="B153" s="178"/>
      <c r="C153" s="7">
        <v>4300</v>
      </c>
      <c r="D153" s="155" t="s">
        <v>185</v>
      </c>
      <c r="E153" s="25">
        <v>30500</v>
      </c>
      <c r="F153" s="160">
        <v>11421.72</v>
      </c>
      <c r="G153" s="17">
        <f>F153/E153*100</f>
        <v>37.44826229508196</v>
      </c>
    </row>
    <row r="154" spans="1:7" ht="12.75" customHeight="1">
      <c r="A154" s="186"/>
      <c r="B154" s="180"/>
      <c r="C154" s="7">
        <v>4410</v>
      </c>
      <c r="D154" s="155" t="s">
        <v>194</v>
      </c>
      <c r="E154" s="25">
        <v>1000</v>
      </c>
      <c r="F154" s="160">
        <v>64.6</v>
      </c>
      <c r="G154" s="17">
        <f>F154/E154*100</f>
        <v>6.459999999999999</v>
      </c>
    </row>
    <row r="155" spans="1:7" ht="13.5">
      <c r="A155" s="87">
        <v>852</v>
      </c>
      <c r="B155" s="14" t="s">
        <v>113</v>
      </c>
      <c r="C155" s="14"/>
      <c r="D155" s="14"/>
      <c r="E155" s="217">
        <f>SUM(E170,E172,E174,E176,E187,E158,E156)</f>
        <v>1516568</v>
      </c>
      <c r="F155" s="218">
        <f>SUM(F170,F172,F174,F176,F187,F158,F156)</f>
        <v>726623.81</v>
      </c>
      <c r="G155" s="17">
        <f>F155/E155*100</f>
        <v>47.91237913499428</v>
      </c>
    </row>
    <row r="156" spans="1:7" ht="13.5">
      <c r="A156" s="219"/>
      <c r="B156" s="182">
        <v>85202</v>
      </c>
      <c r="C156" s="157" t="s">
        <v>215</v>
      </c>
      <c r="D156" s="157"/>
      <c r="E156" s="27">
        <f>SUM(E157)</f>
        <v>5000</v>
      </c>
      <c r="F156" s="28">
        <f>SUM(F157)</f>
        <v>2417.59</v>
      </c>
      <c r="G156" s="17">
        <f>F156/E156*100</f>
        <v>48.3518</v>
      </c>
    </row>
    <row r="157" spans="1:7" ht="13.5">
      <c r="A157" s="219"/>
      <c r="B157" s="220"/>
      <c r="C157" s="7">
        <v>4300</v>
      </c>
      <c r="D157" s="155" t="s">
        <v>185</v>
      </c>
      <c r="E157" s="25">
        <v>5000</v>
      </c>
      <c r="F157" s="221">
        <v>2417.59</v>
      </c>
      <c r="G157" s="17">
        <f>F157/E157*100</f>
        <v>48.3518</v>
      </c>
    </row>
    <row r="158" spans="1:7" ht="24.75">
      <c r="A158" s="219"/>
      <c r="B158" s="34" t="s">
        <v>114</v>
      </c>
      <c r="C158" s="45" t="s">
        <v>115</v>
      </c>
      <c r="D158" s="45"/>
      <c r="E158" s="36">
        <f>SUM(E159:E169)</f>
        <v>1053000</v>
      </c>
      <c r="F158" s="37">
        <f>SUM(F159:F169)</f>
        <v>455483.4</v>
      </c>
      <c r="G158" s="17">
        <f>F158/E158*100</f>
        <v>43.255783475783474</v>
      </c>
    </row>
    <row r="159" spans="1:7" ht="13.5">
      <c r="A159" s="219"/>
      <c r="B159" s="46"/>
      <c r="C159" s="7">
        <v>3020</v>
      </c>
      <c r="D159" s="155" t="s">
        <v>196</v>
      </c>
      <c r="E159" s="42">
        <v>100</v>
      </c>
      <c r="F159" s="43"/>
      <c r="G159" s="17">
        <f>F159/E159*100</f>
        <v>0</v>
      </c>
    </row>
    <row r="160" spans="1:7" ht="13.5">
      <c r="A160" s="219"/>
      <c r="B160" s="46"/>
      <c r="C160" s="150">
        <v>3040</v>
      </c>
      <c r="D160" s="203" t="s">
        <v>197</v>
      </c>
      <c r="E160" s="42">
        <v>600</v>
      </c>
      <c r="F160" s="160"/>
      <c r="G160" s="17">
        <f>F160/E160*100</f>
        <v>0</v>
      </c>
    </row>
    <row r="161" spans="1:7" ht="13.5">
      <c r="A161" s="219"/>
      <c r="B161" s="46"/>
      <c r="C161" s="150">
        <v>3110</v>
      </c>
      <c r="D161" s="155" t="s">
        <v>216</v>
      </c>
      <c r="E161" s="159">
        <v>1009150</v>
      </c>
      <c r="F161" s="160">
        <v>433591.7</v>
      </c>
      <c r="G161" s="17">
        <f>F161/E161*100</f>
        <v>42.96603081801516</v>
      </c>
    </row>
    <row r="162" spans="1:7" ht="13.5">
      <c r="A162" s="219"/>
      <c r="B162" s="46"/>
      <c r="C162" s="7">
        <v>4010</v>
      </c>
      <c r="D162" s="155" t="s">
        <v>187</v>
      </c>
      <c r="E162" s="42">
        <v>23510</v>
      </c>
      <c r="F162" s="160">
        <v>10182.6</v>
      </c>
      <c r="G162" s="17">
        <f>F162/E162*100</f>
        <v>43.31178222033177</v>
      </c>
    </row>
    <row r="163" spans="1:7" ht="13.5">
      <c r="A163" s="219"/>
      <c r="B163" s="46"/>
      <c r="C163" s="7">
        <v>4040</v>
      </c>
      <c r="D163" s="155" t="s">
        <v>188</v>
      </c>
      <c r="E163" s="159">
        <v>1420</v>
      </c>
      <c r="F163" s="160">
        <v>1411.4</v>
      </c>
      <c r="G163" s="17">
        <f>F163/E163*100</f>
        <v>99.3943661971831</v>
      </c>
    </row>
    <row r="164" spans="1:7" ht="13.5">
      <c r="A164" s="219"/>
      <c r="B164" s="46"/>
      <c r="C164" s="7">
        <v>4110</v>
      </c>
      <c r="D164" s="155" t="s">
        <v>189</v>
      </c>
      <c r="E164" s="42">
        <v>11170</v>
      </c>
      <c r="F164" s="160">
        <v>5799.25</v>
      </c>
      <c r="G164" s="17">
        <f>F164/E164*100</f>
        <v>51.91808415398389</v>
      </c>
    </row>
    <row r="165" spans="1:7" ht="13.5">
      <c r="A165" s="219"/>
      <c r="B165" s="46"/>
      <c r="C165" s="7">
        <v>4120</v>
      </c>
      <c r="D165" s="155" t="s">
        <v>190</v>
      </c>
      <c r="E165" s="42">
        <v>580</v>
      </c>
      <c r="F165" s="160">
        <v>229.65</v>
      </c>
      <c r="G165" s="17">
        <f>F165/E165*100</f>
        <v>39.5948275862069</v>
      </c>
    </row>
    <row r="166" spans="1:7" ht="13.5">
      <c r="A166" s="219"/>
      <c r="B166" s="46"/>
      <c r="C166" s="7">
        <v>4210</v>
      </c>
      <c r="D166" s="155" t="s">
        <v>173</v>
      </c>
      <c r="E166" s="42">
        <v>400</v>
      </c>
      <c r="F166" s="160">
        <v>57.12</v>
      </c>
      <c r="G166" s="17">
        <f>F166/E166*100</f>
        <v>14.280000000000001</v>
      </c>
    </row>
    <row r="167" spans="1:7" ht="13.5">
      <c r="A167" s="219"/>
      <c r="B167" s="222"/>
      <c r="C167" s="7">
        <v>4300</v>
      </c>
      <c r="D167" s="155" t="s">
        <v>185</v>
      </c>
      <c r="E167" s="223">
        <v>5000</v>
      </c>
      <c r="F167" s="160">
        <v>3404.66</v>
      </c>
      <c r="G167" s="17">
        <f>F167/E167*100</f>
        <v>68.0932</v>
      </c>
    </row>
    <row r="168" spans="1:7" ht="13.5">
      <c r="A168" s="219"/>
      <c r="B168" s="222"/>
      <c r="C168" s="7">
        <v>4410</v>
      </c>
      <c r="D168" s="155" t="s">
        <v>194</v>
      </c>
      <c r="E168" s="223">
        <v>200</v>
      </c>
      <c r="F168" s="160">
        <v>198.02</v>
      </c>
      <c r="G168" s="17">
        <f>F168/E168*100</f>
        <v>99.01</v>
      </c>
    </row>
    <row r="169" spans="1:7" ht="13.5">
      <c r="A169" s="219"/>
      <c r="B169" s="224"/>
      <c r="C169" s="7">
        <v>4440</v>
      </c>
      <c r="D169" s="155" t="s">
        <v>191</v>
      </c>
      <c r="E169" s="223">
        <v>870</v>
      </c>
      <c r="F169" s="160">
        <v>609</v>
      </c>
      <c r="G169" s="17">
        <f>F169/E169*100</f>
        <v>70</v>
      </c>
    </row>
    <row r="170" spans="1:7" ht="24.75">
      <c r="A170" s="225"/>
      <c r="B170" s="19" t="s">
        <v>116</v>
      </c>
      <c r="C170" s="226" t="s">
        <v>117</v>
      </c>
      <c r="D170" s="226"/>
      <c r="E170" s="21">
        <f>SUM(E171)</f>
        <v>4000</v>
      </c>
      <c r="F170" s="22">
        <f>SUM(F171)</f>
        <v>1837.69</v>
      </c>
      <c r="G170" s="17">
        <f>F170/E170*100</f>
        <v>45.94225</v>
      </c>
    </row>
    <row r="171" spans="1:7" ht="12.75" customHeight="1">
      <c r="A171" s="225"/>
      <c r="B171" s="227"/>
      <c r="C171" s="228" t="s">
        <v>217</v>
      </c>
      <c r="D171" s="229" t="s">
        <v>218</v>
      </c>
      <c r="E171" s="159">
        <v>4000</v>
      </c>
      <c r="F171" s="160">
        <v>1837.69</v>
      </c>
      <c r="G171" s="17">
        <f>F171/E171*100</f>
        <v>45.94225</v>
      </c>
    </row>
    <row r="172" spans="1:7" ht="12.75" customHeight="1">
      <c r="A172" s="168"/>
      <c r="B172" s="182">
        <v>85214</v>
      </c>
      <c r="C172" s="20" t="s">
        <v>219</v>
      </c>
      <c r="D172" s="20"/>
      <c r="E172" s="200">
        <f>SUM(E173:E173)</f>
        <v>179019</v>
      </c>
      <c r="F172" s="201">
        <f>SUM(F173:F173)</f>
        <v>117630.18000000001</v>
      </c>
      <c r="G172" s="17">
        <f>F172/E172*100</f>
        <v>65.7082097430999</v>
      </c>
    </row>
    <row r="173" spans="1:7" ht="12.75" customHeight="1">
      <c r="A173" s="168"/>
      <c r="B173" s="158"/>
      <c r="C173" s="150">
        <v>3110</v>
      </c>
      <c r="D173" s="155" t="s">
        <v>216</v>
      </c>
      <c r="E173" s="159">
        <v>179019</v>
      </c>
      <c r="F173" s="160">
        <v>117630.18</v>
      </c>
      <c r="G173" s="17">
        <f>F173/E173*100</f>
        <v>65.7082097430999</v>
      </c>
    </row>
    <row r="174" spans="1:7" ht="12.75" customHeight="1">
      <c r="A174" s="168"/>
      <c r="B174" s="175" t="s">
        <v>220</v>
      </c>
      <c r="C174" s="230" t="s">
        <v>221</v>
      </c>
      <c r="D174" s="230"/>
      <c r="E174" s="21">
        <f>SUM(E175)</f>
        <v>105000</v>
      </c>
      <c r="F174" s="22">
        <f>SUM(F175)</f>
        <v>52046.01</v>
      </c>
      <c r="G174" s="17">
        <f>F174/E174*100</f>
        <v>49.56762857142857</v>
      </c>
    </row>
    <row r="175" spans="1:7" ht="12.75" customHeight="1">
      <c r="A175" s="168"/>
      <c r="B175" s="231"/>
      <c r="C175" s="150">
        <v>3110</v>
      </c>
      <c r="D175" s="155" t="s">
        <v>216</v>
      </c>
      <c r="E175" s="159">
        <v>105000</v>
      </c>
      <c r="F175" s="160">
        <v>52046.01</v>
      </c>
      <c r="G175" s="17">
        <f>F175/E175*100</f>
        <v>49.56762857142857</v>
      </c>
    </row>
    <row r="176" spans="1:7" ht="12.75" customHeight="1">
      <c r="A176" s="168"/>
      <c r="B176" s="182">
        <v>85219</v>
      </c>
      <c r="C176" s="157" t="s">
        <v>121</v>
      </c>
      <c r="D176" s="157"/>
      <c r="E176" s="200">
        <f>SUM(E177:E186)</f>
        <v>94550</v>
      </c>
      <c r="F176" s="201">
        <f>SUM(F177:F186)</f>
        <v>37319.24</v>
      </c>
      <c r="G176" s="17">
        <f>F176/E176*100</f>
        <v>39.47037546271814</v>
      </c>
    </row>
    <row r="177" spans="1:7" ht="12.75" customHeight="1">
      <c r="A177" s="168"/>
      <c r="B177" s="162"/>
      <c r="C177" s="7">
        <v>3020</v>
      </c>
      <c r="D177" s="155" t="s">
        <v>196</v>
      </c>
      <c r="E177" s="232">
        <v>200</v>
      </c>
      <c r="F177" s="233"/>
      <c r="G177" s="17">
        <f>F177/E177*100</f>
        <v>0</v>
      </c>
    </row>
    <row r="178" spans="1:7" ht="12.75" customHeight="1">
      <c r="A178" s="168"/>
      <c r="B178" s="162"/>
      <c r="C178" s="150">
        <v>3040</v>
      </c>
      <c r="D178" s="203" t="s">
        <v>197</v>
      </c>
      <c r="E178" s="25">
        <v>1900</v>
      </c>
      <c r="F178" s="160"/>
      <c r="G178" s="17">
        <f>F178/E178*100</f>
        <v>0</v>
      </c>
    </row>
    <row r="179" spans="1:7" ht="12.75" customHeight="1">
      <c r="A179" s="168"/>
      <c r="B179" s="222"/>
      <c r="C179" s="7">
        <v>4010</v>
      </c>
      <c r="D179" s="155" t="s">
        <v>187</v>
      </c>
      <c r="E179" s="25">
        <v>68600</v>
      </c>
      <c r="F179" s="160">
        <v>25190.28</v>
      </c>
      <c r="G179" s="17">
        <f>F179/E179*100</f>
        <v>36.720524781341105</v>
      </c>
    </row>
    <row r="180" spans="1:7" ht="12.75" customHeight="1">
      <c r="A180" s="168"/>
      <c r="B180" s="222"/>
      <c r="C180" s="7">
        <v>4040</v>
      </c>
      <c r="D180" s="155" t="s">
        <v>188</v>
      </c>
      <c r="E180" s="25">
        <v>4870</v>
      </c>
      <c r="F180" s="160">
        <v>4860.3</v>
      </c>
      <c r="G180" s="17">
        <f>F180/E180*100</f>
        <v>99.80082135523615</v>
      </c>
    </row>
    <row r="181" spans="1:7" ht="12.75" customHeight="1">
      <c r="A181" s="168"/>
      <c r="B181" s="222"/>
      <c r="C181" s="7">
        <v>4110</v>
      </c>
      <c r="D181" s="155" t="s">
        <v>189</v>
      </c>
      <c r="E181" s="25">
        <v>12300</v>
      </c>
      <c r="F181" s="160">
        <v>3787.91</v>
      </c>
      <c r="G181" s="17">
        <f>F181/E181*100</f>
        <v>30.796016260162602</v>
      </c>
    </row>
    <row r="182" spans="1:7" ht="12.75" customHeight="1">
      <c r="A182" s="168"/>
      <c r="B182" s="222"/>
      <c r="C182" s="7">
        <v>4120</v>
      </c>
      <c r="D182" s="155" t="s">
        <v>190</v>
      </c>
      <c r="E182" s="25">
        <v>1640</v>
      </c>
      <c r="F182" s="160">
        <v>492.9</v>
      </c>
      <c r="G182" s="17">
        <f>F182/E182*100</f>
        <v>30.05487804878049</v>
      </c>
    </row>
    <row r="183" spans="1:7" ht="12.75" customHeight="1">
      <c r="A183" s="168"/>
      <c r="B183" s="222"/>
      <c r="C183" s="7">
        <v>4210</v>
      </c>
      <c r="D183" s="155" t="s">
        <v>173</v>
      </c>
      <c r="E183" s="25">
        <v>800</v>
      </c>
      <c r="F183" s="160">
        <v>686.09</v>
      </c>
      <c r="G183" s="17">
        <f>F183/E183*100</f>
        <v>85.76125</v>
      </c>
    </row>
    <row r="184" spans="1:7" ht="12.75" customHeight="1">
      <c r="A184" s="168"/>
      <c r="B184" s="222"/>
      <c r="C184" s="7">
        <v>4300</v>
      </c>
      <c r="D184" s="155" t="s">
        <v>185</v>
      </c>
      <c r="E184" s="223">
        <v>1000</v>
      </c>
      <c r="F184" s="160">
        <v>427</v>
      </c>
      <c r="G184" s="17">
        <f>F184/E184*100</f>
        <v>42.699999999999996</v>
      </c>
    </row>
    <row r="185" spans="1:7" ht="12.75" customHeight="1">
      <c r="A185" s="168"/>
      <c r="B185" s="222"/>
      <c r="C185" s="7">
        <v>4410</v>
      </c>
      <c r="D185" s="155" t="s">
        <v>194</v>
      </c>
      <c r="E185" s="25">
        <v>1500</v>
      </c>
      <c r="F185" s="160">
        <v>656.76</v>
      </c>
      <c r="G185" s="17">
        <f>F185/E185*100</f>
        <v>43.784</v>
      </c>
    </row>
    <row r="186" spans="1:7" ht="12.75" customHeight="1">
      <c r="A186" s="168"/>
      <c r="B186" s="224"/>
      <c r="C186" s="7">
        <v>4440</v>
      </c>
      <c r="D186" s="155" t="s">
        <v>191</v>
      </c>
      <c r="E186" s="25">
        <v>1740</v>
      </c>
      <c r="F186" s="160">
        <v>1218</v>
      </c>
      <c r="G186" s="17">
        <f>F186/E186*100</f>
        <v>70</v>
      </c>
    </row>
    <row r="187" spans="1:7" ht="12.75" customHeight="1">
      <c r="A187" s="168"/>
      <c r="B187" s="90">
        <v>85295</v>
      </c>
      <c r="C187" s="157" t="s">
        <v>122</v>
      </c>
      <c r="D187" s="157"/>
      <c r="E187" s="200">
        <f>SUM(E188)</f>
        <v>75999</v>
      </c>
      <c r="F187" s="201">
        <f>SUM(F188)</f>
        <v>59889.700000000004</v>
      </c>
      <c r="G187" s="17">
        <f>F187/E187*100</f>
        <v>78.8032737272859</v>
      </c>
    </row>
    <row r="188" spans="1:7" ht="12.75">
      <c r="A188" s="186"/>
      <c r="B188" s="234"/>
      <c r="C188" s="7">
        <v>3110</v>
      </c>
      <c r="D188" s="155" t="s">
        <v>216</v>
      </c>
      <c r="E188" s="159">
        <v>75999</v>
      </c>
      <c r="F188" s="160">
        <v>59889.7</v>
      </c>
      <c r="G188" s="17">
        <f>F188/E188*100</f>
        <v>78.8032737272859</v>
      </c>
    </row>
    <row r="189" spans="1:7" ht="13.5">
      <c r="A189" s="87">
        <v>854</v>
      </c>
      <c r="B189" s="14" t="s">
        <v>123</v>
      </c>
      <c r="C189" s="14"/>
      <c r="D189" s="14"/>
      <c r="E189" s="15">
        <f>SUM(E190,E198)</f>
        <v>72850</v>
      </c>
      <c r="F189" s="16">
        <f>SUM(F190,F198)</f>
        <v>37961.130000000005</v>
      </c>
      <c r="G189" s="17">
        <f>F189/E189*100</f>
        <v>52.10862045298559</v>
      </c>
    </row>
    <row r="190" spans="1:7" ht="12.75" customHeight="1">
      <c r="A190" s="168"/>
      <c r="B190" s="182">
        <v>85401</v>
      </c>
      <c r="C190" s="157" t="s">
        <v>222</v>
      </c>
      <c r="D190" s="157"/>
      <c r="E190" s="21">
        <f>SUM(E191:E197)</f>
        <v>30676</v>
      </c>
      <c r="F190" s="22">
        <f>SUM(F191:F197)</f>
        <v>14896.89</v>
      </c>
      <c r="G190" s="17">
        <f>F190/E190*100</f>
        <v>48.562035467466416</v>
      </c>
    </row>
    <row r="191" spans="1:256" s="154" customFormat="1" ht="12.75" customHeight="1">
      <c r="A191" s="168"/>
      <c r="B191" s="162"/>
      <c r="C191" s="7">
        <v>3020</v>
      </c>
      <c r="D191" s="155" t="s">
        <v>196</v>
      </c>
      <c r="E191" s="25">
        <f>Oś!E80</f>
        <v>530</v>
      </c>
      <c r="F191" s="202">
        <f>Oś!F80</f>
        <v>0</v>
      </c>
      <c r="G191" s="17">
        <f>F191/E191*100</f>
        <v>0</v>
      </c>
      <c r="IN191" s="2"/>
      <c r="IO191" s="2"/>
      <c r="IP191"/>
      <c r="IQ191"/>
      <c r="IR191"/>
      <c r="IS191"/>
      <c r="IT191"/>
      <c r="IU191"/>
      <c r="IV191"/>
    </row>
    <row r="192" spans="1:256" s="154" customFormat="1" ht="12.75" customHeight="1">
      <c r="A192" s="168"/>
      <c r="B192" s="162"/>
      <c r="C192" s="150">
        <v>3040</v>
      </c>
      <c r="D192" s="203" t="s">
        <v>197</v>
      </c>
      <c r="E192" s="25">
        <f>Oś!E81</f>
        <v>300</v>
      </c>
      <c r="F192" s="202">
        <f>Oś!F81</f>
        <v>0</v>
      </c>
      <c r="G192" s="17">
        <f>F192/E192*100</f>
        <v>0</v>
      </c>
      <c r="IN192" s="2"/>
      <c r="IO192" s="2"/>
      <c r="IP192"/>
      <c r="IQ192"/>
      <c r="IR192"/>
      <c r="IS192"/>
      <c r="IT192"/>
      <c r="IU192"/>
      <c r="IV192"/>
    </row>
    <row r="193" spans="1:7" ht="12.75" customHeight="1">
      <c r="A193" s="168"/>
      <c r="B193" s="162"/>
      <c r="C193" s="7">
        <v>4010</v>
      </c>
      <c r="D193" s="155" t="s">
        <v>187</v>
      </c>
      <c r="E193" s="25">
        <f>Oś!E82</f>
        <v>22800</v>
      </c>
      <c r="F193" s="202">
        <f>Oś!F82</f>
        <v>10306.5</v>
      </c>
      <c r="G193" s="17">
        <f>F193/E193*100</f>
        <v>45.203947368421055</v>
      </c>
    </row>
    <row r="194" spans="1:7" ht="12.75" customHeight="1">
      <c r="A194" s="168"/>
      <c r="B194" s="162"/>
      <c r="C194" s="7">
        <v>4040</v>
      </c>
      <c r="D194" s="155" t="s">
        <v>188</v>
      </c>
      <c r="E194" s="25">
        <f>Oś!E83</f>
        <v>1380</v>
      </c>
      <c r="F194" s="202">
        <f>Oś!F83</f>
        <v>1286</v>
      </c>
      <c r="G194" s="17">
        <f>F194/E194*100</f>
        <v>93.18840579710145</v>
      </c>
    </row>
    <row r="195" spans="1:256" s="153" customFormat="1" ht="12.75" customHeight="1">
      <c r="A195" s="168"/>
      <c r="B195" s="162"/>
      <c r="C195" s="7">
        <v>4110</v>
      </c>
      <c r="D195" s="155" t="s">
        <v>189</v>
      </c>
      <c r="E195" s="25">
        <f>Oś!E84</f>
        <v>3270</v>
      </c>
      <c r="F195" s="202">
        <f>Oś!F84</f>
        <v>1706.78</v>
      </c>
      <c r="G195" s="17">
        <f>F195/E195*100</f>
        <v>52.19510703363915</v>
      </c>
      <c r="IN195" s="2"/>
      <c r="IO195" s="2"/>
      <c r="IP195"/>
      <c r="IQ195"/>
      <c r="IR195"/>
      <c r="IS195"/>
      <c r="IT195"/>
      <c r="IU195"/>
      <c r="IV195"/>
    </row>
    <row r="196" spans="1:256" s="154" customFormat="1" ht="12.75" customHeight="1">
      <c r="A196" s="168"/>
      <c r="B196" s="162"/>
      <c r="C196" s="7">
        <v>4120</v>
      </c>
      <c r="D196" s="155" t="s">
        <v>190</v>
      </c>
      <c r="E196" s="25">
        <f>Oś!E85</f>
        <v>450</v>
      </c>
      <c r="F196" s="202">
        <f>Oś!F85</f>
        <v>235.41</v>
      </c>
      <c r="G196" s="17">
        <f>F196/E196*100</f>
        <v>52.31333333333333</v>
      </c>
      <c r="IN196" s="2"/>
      <c r="IO196" s="2"/>
      <c r="IP196"/>
      <c r="IQ196"/>
      <c r="IR196"/>
      <c r="IS196"/>
      <c r="IT196"/>
      <c r="IU196"/>
      <c r="IV196"/>
    </row>
    <row r="197" spans="1:7" ht="12.75" customHeight="1">
      <c r="A197" s="168"/>
      <c r="B197" s="158"/>
      <c r="C197" s="7">
        <v>4440</v>
      </c>
      <c r="D197" s="155" t="s">
        <v>191</v>
      </c>
      <c r="E197" s="25">
        <f>Oś!E86</f>
        <v>1946</v>
      </c>
      <c r="F197" s="202">
        <f>Oś!F86</f>
        <v>1362.2</v>
      </c>
      <c r="G197" s="17">
        <f>F197/E197*100</f>
        <v>70</v>
      </c>
    </row>
    <row r="198" spans="1:7" ht="12.75" customHeight="1">
      <c r="A198" s="168"/>
      <c r="B198" s="182">
        <v>85415</v>
      </c>
      <c r="C198" s="157" t="s">
        <v>124</v>
      </c>
      <c r="D198" s="157"/>
      <c r="E198" s="27">
        <f>SUM(E199)</f>
        <v>42174</v>
      </c>
      <c r="F198" s="28">
        <f>SUM(F199)</f>
        <v>23064.24</v>
      </c>
      <c r="G198" s="17">
        <f>F198/E198*100</f>
        <v>54.688291364347705</v>
      </c>
    </row>
    <row r="199" spans="1:7" ht="12.75" customHeight="1">
      <c r="A199" s="186"/>
      <c r="B199" s="158"/>
      <c r="C199" s="7">
        <v>3260</v>
      </c>
      <c r="D199" s="155" t="s">
        <v>208</v>
      </c>
      <c r="E199" s="25">
        <v>42174</v>
      </c>
      <c r="F199" s="160">
        <v>23064.24</v>
      </c>
      <c r="G199" s="17">
        <f>F199/E199*100</f>
        <v>54.688291364347705</v>
      </c>
    </row>
    <row r="200" spans="1:7" ht="13.5">
      <c r="A200" s="87">
        <v>900</v>
      </c>
      <c r="B200" s="14" t="s">
        <v>126</v>
      </c>
      <c r="C200" s="14"/>
      <c r="D200" s="14"/>
      <c r="E200" s="15">
        <f>SUM(E201,E212,E214,E220,E218)</f>
        <v>528706</v>
      </c>
      <c r="F200" s="16">
        <f>SUM(F201,F212,F214,F220,F218)</f>
        <v>275352.12</v>
      </c>
      <c r="G200" s="17">
        <f>F200/E200*100</f>
        <v>52.08038493983423</v>
      </c>
    </row>
    <row r="201" spans="1:7" ht="12.75" customHeight="1">
      <c r="A201" s="168"/>
      <c r="B201" s="182">
        <v>90003</v>
      </c>
      <c r="C201" s="157" t="s">
        <v>223</v>
      </c>
      <c r="D201" s="157"/>
      <c r="E201" s="21">
        <f>SUM(E202:E211)</f>
        <v>233840</v>
      </c>
      <c r="F201" s="22">
        <f>SUM(F202:F211)</f>
        <v>107198.86</v>
      </c>
      <c r="G201" s="17">
        <f>F201/E201*100</f>
        <v>45.842824153267195</v>
      </c>
    </row>
    <row r="202" spans="1:7" ht="12.75" customHeight="1">
      <c r="A202" s="168"/>
      <c r="B202" s="162"/>
      <c r="C202" s="7">
        <v>3020</v>
      </c>
      <c r="D202" s="155" t="s">
        <v>196</v>
      </c>
      <c r="E202" s="159">
        <v>400</v>
      </c>
      <c r="F202" s="160">
        <v>224.5</v>
      </c>
      <c r="G202" s="17">
        <f>F202/E202*100</f>
        <v>56.125</v>
      </c>
    </row>
    <row r="203" spans="1:7" ht="12.75" customHeight="1">
      <c r="A203" s="168"/>
      <c r="B203" s="162"/>
      <c r="C203" s="150">
        <v>3040</v>
      </c>
      <c r="D203" s="203" t="s">
        <v>197</v>
      </c>
      <c r="E203" s="159">
        <v>500</v>
      </c>
      <c r="F203" s="160"/>
      <c r="G203" s="17">
        <f>F203/E203*100</f>
        <v>0</v>
      </c>
    </row>
    <row r="204" spans="1:7" ht="12.75" customHeight="1">
      <c r="A204" s="168"/>
      <c r="B204" s="222"/>
      <c r="C204" s="7">
        <v>4010</v>
      </c>
      <c r="D204" s="155" t="s">
        <v>187</v>
      </c>
      <c r="E204" s="25">
        <v>39500</v>
      </c>
      <c r="F204" s="160">
        <v>18370.14</v>
      </c>
      <c r="G204" s="17">
        <f>F204/E204*100</f>
        <v>46.5066835443038</v>
      </c>
    </row>
    <row r="205" spans="1:7" ht="12.75" customHeight="1">
      <c r="A205" s="168"/>
      <c r="B205" s="222"/>
      <c r="C205" s="7">
        <v>4040</v>
      </c>
      <c r="D205" s="155" t="s">
        <v>188</v>
      </c>
      <c r="E205" s="25">
        <v>3000</v>
      </c>
      <c r="F205" s="160">
        <v>2732</v>
      </c>
      <c r="G205" s="17">
        <f>F205/E205*100</f>
        <v>91.06666666666666</v>
      </c>
    </row>
    <row r="206" spans="1:7" ht="12.75" customHeight="1">
      <c r="A206" s="168"/>
      <c r="B206" s="222"/>
      <c r="C206" s="7">
        <v>4110</v>
      </c>
      <c r="D206" s="155" t="s">
        <v>189</v>
      </c>
      <c r="E206" s="25">
        <v>6800</v>
      </c>
      <c r="F206" s="160">
        <v>3186.58</v>
      </c>
      <c r="G206" s="17">
        <f>F206/E206*100</f>
        <v>46.86147058823529</v>
      </c>
    </row>
    <row r="207" spans="1:256" s="153" customFormat="1" ht="12.75" customHeight="1">
      <c r="A207" s="168"/>
      <c r="B207" s="222"/>
      <c r="C207" s="7">
        <v>4120</v>
      </c>
      <c r="D207" s="155" t="s">
        <v>190</v>
      </c>
      <c r="E207" s="25">
        <v>1000</v>
      </c>
      <c r="F207" s="163">
        <v>454.29</v>
      </c>
      <c r="G207" s="17">
        <f>F207/E207*100</f>
        <v>45.429</v>
      </c>
      <c r="IN207" s="2"/>
      <c r="IO207" s="2"/>
      <c r="IP207"/>
      <c r="IQ207"/>
      <c r="IR207"/>
      <c r="IS207"/>
      <c r="IT207"/>
      <c r="IU207"/>
      <c r="IV207"/>
    </row>
    <row r="208" spans="1:256" s="153" customFormat="1" ht="12.75" customHeight="1">
      <c r="A208" s="168"/>
      <c r="B208" s="222"/>
      <c r="C208" s="7">
        <v>4210</v>
      </c>
      <c r="D208" s="155" t="s">
        <v>173</v>
      </c>
      <c r="E208" s="25">
        <v>900</v>
      </c>
      <c r="F208" s="163">
        <v>276.37</v>
      </c>
      <c r="G208" s="17">
        <f>F208/E208*100</f>
        <v>30.70777777777778</v>
      </c>
      <c r="IN208" s="2"/>
      <c r="IO208" s="2"/>
      <c r="IP208"/>
      <c r="IQ208"/>
      <c r="IR208"/>
      <c r="IS208"/>
      <c r="IT208"/>
      <c r="IU208"/>
      <c r="IV208"/>
    </row>
    <row r="209" spans="1:256" s="154" customFormat="1" ht="12.75" customHeight="1">
      <c r="A209" s="168"/>
      <c r="B209" s="222"/>
      <c r="C209" s="7">
        <v>4260</v>
      </c>
      <c r="D209" s="155" t="s">
        <v>198</v>
      </c>
      <c r="E209" s="25">
        <v>20000</v>
      </c>
      <c r="F209" s="163">
        <v>9526.92</v>
      </c>
      <c r="G209" s="17">
        <f>F209/E209*100</f>
        <v>47.6346</v>
      </c>
      <c r="IN209" s="2"/>
      <c r="IO209" s="2"/>
      <c r="IP209"/>
      <c r="IQ209"/>
      <c r="IR209"/>
      <c r="IS209"/>
      <c r="IT209"/>
      <c r="IU209"/>
      <c r="IV209"/>
    </row>
    <row r="210" spans="1:256" s="235" customFormat="1" ht="12.75" customHeight="1">
      <c r="A210" s="168"/>
      <c r="B210" s="222"/>
      <c r="C210" s="7">
        <v>4300</v>
      </c>
      <c r="D210" s="155" t="s">
        <v>179</v>
      </c>
      <c r="E210" s="25">
        <v>160000</v>
      </c>
      <c r="F210" s="163">
        <v>71210.06</v>
      </c>
      <c r="G210" s="17">
        <f>F210/E210*100</f>
        <v>44.5062875</v>
      </c>
      <c r="IN210" s="2"/>
      <c r="IO210" s="2"/>
      <c r="IP210"/>
      <c r="IQ210"/>
      <c r="IR210"/>
      <c r="IS210"/>
      <c r="IT210"/>
      <c r="IU210"/>
      <c r="IV210"/>
    </row>
    <row r="211" spans="1:256" s="235" customFormat="1" ht="12.75" customHeight="1">
      <c r="A211" s="168"/>
      <c r="B211" s="222"/>
      <c r="C211" s="7">
        <v>4440</v>
      </c>
      <c r="D211" s="155" t="s">
        <v>191</v>
      </c>
      <c r="E211" s="25">
        <v>1740</v>
      </c>
      <c r="F211" s="163">
        <v>1218</v>
      </c>
      <c r="G211" s="17">
        <f>F211/E211*100</f>
        <v>70</v>
      </c>
      <c r="IN211" s="2"/>
      <c r="IO211" s="2"/>
      <c r="IP211"/>
      <c r="IQ211"/>
      <c r="IR211"/>
      <c r="IS211"/>
      <c r="IT211"/>
      <c r="IU211"/>
      <c r="IV211"/>
    </row>
    <row r="212" spans="1:256" s="235" customFormat="1" ht="12.75" customHeight="1">
      <c r="A212" s="168"/>
      <c r="B212" s="90">
        <v>90004</v>
      </c>
      <c r="C212" s="157" t="s">
        <v>224</v>
      </c>
      <c r="D212" s="157"/>
      <c r="E212" s="21">
        <f>SUM(E213)</f>
        <v>3000</v>
      </c>
      <c r="F212" s="22">
        <f>SUM(F213)</f>
        <v>2822.3</v>
      </c>
      <c r="G212" s="17">
        <f>F212/E212*100</f>
        <v>94.07666666666668</v>
      </c>
      <c r="IN212" s="2"/>
      <c r="IO212" s="2"/>
      <c r="IP212"/>
      <c r="IQ212"/>
      <c r="IR212"/>
      <c r="IS212"/>
      <c r="IT212"/>
      <c r="IU212"/>
      <c r="IV212"/>
    </row>
    <row r="213" spans="1:256" s="235" customFormat="1" ht="12.75" customHeight="1">
      <c r="A213" s="168"/>
      <c r="B213" s="208"/>
      <c r="C213" s="7">
        <v>4210</v>
      </c>
      <c r="D213" s="155" t="s">
        <v>173</v>
      </c>
      <c r="E213" s="25">
        <v>3000</v>
      </c>
      <c r="F213" s="43">
        <v>2822.3</v>
      </c>
      <c r="G213" s="17">
        <f>F213/E213*100</f>
        <v>94.07666666666668</v>
      </c>
      <c r="IN213" s="2"/>
      <c r="IO213" s="2"/>
      <c r="IP213"/>
      <c r="IQ213"/>
      <c r="IR213"/>
      <c r="IS213"/>
      <c r="IT213"/>
      <c r="IU213"/>
      <c r="IV213"/>
    </row>
    <row r="214" spans="1:256" s="235" customFormat="1" ht="12.75" customHeight="1">
      <c r="A214" s="236"/>
      <c r="B214" s="182">
        <v>90015</v>
      </c>
      <c r="C214" s="157" t="s">
        <v>225</v>
      </c>
      <c r="D214" s="157"/>
      <c r="E214" s="21">
        <f>SUM(E215:E217)</f>
        <v>70000</v>
      </c>
      <c r="F214" s="22">
        <f>SUM(F215:F217)</f>
        <v>40384.25</v>
      </c>
      <c r="G214" s="17">
        <f>F214/E214*100</f>
        <v>57.691785714285714</v>
      </c>
      <c r="IN214" s="2"/>
      <c r="IO214" s="2"/>
      <c r="IP214"/>
      <c r="IQ214"/>
      <c r="IR214"/>
      <c r="IS214"/>
      <c r="IT214"/>
      <c r="IU214"/>
      <c r="IV214"/>
    </row>
    <row r="215" spans="1:7" ht="12.75" customHeight="1">
      <c r="A215" s="236"/>
      <c r="B215" s="222"/>
      <c r="C215" s="150">
        <v>4260</v>
      </c>
      <c r="D215" s="155" t="s">
        <v>198</v>
      </c>
      <c r="E215" s="173">
        <v>60000</v>
      </c>
      <c r="F215" s="163">
        <v>37172.03</v>
      </c>
      <c r="G215" s="17">
        <f>F215/E215*100</f>
        <v>61.953383333333335</v>
      </c>
    </row>
    <row r="216" spans="1:7" ht="12.75" customHeight="1">
      <c r="A216" s="236"/>
      <c r="B216" s="222"/>
      <c r="C216" s="150">
        <v>4270</v>
      </c>
      <c r="D216" s="155" t="s">
        <v>226</v>
      </c>
      <c r="E216" s="173">
        <v>5000</v>
      </c>
      <c r="F216" s="163"/>
      <c r="G216" s="17">
        <f>F216/E216*100</f>
        <v>0</v>
      </c>
    </row>
    <row r="217" spans="1:256" s="154" customFormat="1" ht="12.75" customHeight="1">
      <c r="A217" s="236"/>
      <c r="B217" s="222"/>
      <c r="C217" s="7">
        <v>4300</v>
      </c>
      <c r="D217" s="155" t="s">
        <v>179</v>
      </c>
      <c r="E217" s="173">
        <v>5000</v>
      </c>
      <c r="F217" s="163">
        <v>3212.22</v>
      </c>
      <c r="G217" s="17">
        <f>F217/E217*100</f>
        <v>64.2444</v>
      </c>
      <c r="IN217" s="2"/>
      <c r="IO217" s="2"/>
      <c r="IP217"/>
      <c r="IQ217"/>
      <c r="IR217"/>
      <c r="IS217"/>
      <c r="IT217"/>
      <c r="IU217"/>
      <c r="IV217"/>
    </row>
    <row r="218" spans="1:256" s="154" customFormat="1" ht="24.75">
      <c r="A218" s="236"/>
      <c r="B218" s="237">
        <v>90019</v>
      </c>
      <c r="C218" s="45" t="s">
        <v>227</v>
      </c>
      <c r="D218" s="45"/>
      <c r="E218" s="27">
        <f>SUM(E219)</f>
        <v>10000</v>
      </c>
      <c r="F218" s="28">
        <f>SUM(F219)</f>
        <v>6044.77</v>
      </c>
      <c r="G218" s="17">
        <f>F218/E218*100</f>
        <v>60.447700000000005</v>
      </c>
      <c r="IN218" s="2"/>
      <c r="IO218" s="2"/>
      <c r="IP218"/>
      <c r="IQ218"/>
      <c r="IR218"/>
      <c r="IS218"/>
      <c r="IT218"/>
      <c r="IU218"/>
      <c r="IV218"/>
    </row>
    <row r="219" spans="1:256" s="154" customFormat="1" ht="12.75" customHeight="1">
      <c r="A219" s="236"/>
      <c r="B219" s="238"/>
      <c r="C219" s="209">
        <v>4300</v>
      </c>
      <c r="D219" s="171" t="s">
        <v>179</v>
      </c>
      <c r="E219" s="25">
        <v>10000</v>
      </c>
      <c r="F219" s="163">
        <v>6044.77</v>
      </c>
      <c r="G219" s="17">
        <f>F219/E219*100</f>
        <v>60.447700000000005</v>
      </c>
      <c r="IN219" s="2"/>
      <c r="IO219" s="2"/>
      <c r="IP219"/>
      <c r="IQ219"/>
      <c r="IR219"/>
      <c r="IS219"/>
      <c r="IT219"/>
      <c r="IU219"/>
      <c r="IV219"/>
    </row>
    <row r="220" spans="1:7" ht="12.75" customHeight="1">
      <c r="A220" s="168"/>
      <c r="B220" s="239">
        <v>90095</v>
      </c>
      <c r="C220" s="157" t="s">
        <v>122</v>
      </c>
      <c r="D220" s="157"/>
      <c r="E220" s="21">
        <f>SUM(E221:E231)</f>
        <v>211866</v>
      </c>
      <c r="F220" s="22">
        <f>SUM(F221:F231)</f>
        <v>118901.94</v>
      </c>
      <c r="G220" s="17">
        <f>F220/E220*100</f>
        <v>56.121293647871774</v>
      </c>
    </row>
    <row r="221" spans="1:7" ht="12.75" customHeight="1">
      <c r="A221" s="168"/>
      <c r="B221" s="239"/>
      <c r="C221" s="7">
        <v>3020</v>
      </c>
      <c r="D221" s="155" t="s">
        <v>196</v>
      </c>
      <c r="E221" s="164">
        <v>400</v>
      </c>
      <c r="F221" s="163"/>
      <c r="G221" s="17">
        <f>F221/E221*100</f>
        <v>0</v>
      </c>
    </row>
    <row r="222" spans="1:256" s="154" customFormat="1" ht="12.75" customHeight="1">
      <c r="A222" s="168"/>
      <c r="B222" s="239"/>
      <c r="C222" s="7">
        <v>4010</v>
      </c>
      <c r="D222" s="155" t="s">
        <v>187</v>
      </c>
      <c r="E222" s="164">
        <v>8000</v>
      </c>
      <c r="F222" s="163">
        <v>7231.06</v>
      </c>
      <c r="G222" s="17">
        <f>F222/E222*100</f>
        <v>90.38825</v>
      </c>
      <c r="I222" s="240"/>
      <c r="IN222" s="2"/>
      <c r="IO222" s="2"/>
      <c r="IP222"/>
      <c r="IQ222"/>
      <c r="IR222"/>
      <c r="IS222"/>
      <c r="IT222"/>
      <c r="IU222"/>
      <c r="IV222"/>
    </row>
    <row r="223" spans="1:256" s="154" customFormat="1" ht="12.75" customHeight="1">
      <c r="A223" s="168"/>
      <c r="B223" s="239"/>
      <c r="C223" s="7">
        <v>4040</v>
      </c>
      <c r="D223" s="155" t="s">
        <v>188</v>
      </c>
      <c r="E223" s="164">
        <v>1600</v>
      </c>
      <c r="F223" s="163">
        <v>1594.7</v>
      </c>
      <c r="G223" s="17">
        <f>F223/E223*100</f>
        <v>99.66875</v>
      </c>
      <c r="IN223" s="2"/>
      <c r="IO223" s="2"/>
      <c r="IP223"/>
      <c r="IQ223"/>
      <c r="IR223"/>
      <c r="IS223"/>
      <c r="IT223"/>
      <c r="IU223"/>
      <c r="IV223"/>
    </row>
    <row r="224" spans="1:256" s="154" customFormat="1" ht="12.75" customHeight="1">
      <c r="A224" s="168"/>
      <c r="B224" s="239"/>
      <c r="C224" s="7">
        <v>4110</v>
      </c>
      <c r="D224" s="155" t="s">
        <v>189</v>
      </c>
      <c r="E224" s="164">
        <v>1100</v>
      </c>
      <c r="F224" s="163">
        <v>1069.12</v>
      </c>
      <c r="G224" s="17">
        <f>F224/E224*100</f>
        <v>97.19272727272727</v>
      </c>
      <c r="IN224" s="2"/>
      <c r="IO224" s="2"/>
      <c r="IP224"/>
      <c r="IQ224"/>
      <c r="IR224"/>
      <c r="IS224"/>
      <c r="IT224"/>
      <c r="IU224"/>
      <c r="IV224"/>
    </row>
    <row r="225" spans="1:256" s="154" customFormat="1" ht="12.75" customHeight="1">
      <c r="A225" s="168"/>
      <c r="B225" s="208"/>
      <c r="C225" s="7">
        <v>4120</v>
      </c>
      <c r="D225" s="155" t="s">
        <v>190</v>
      </c>
      <c r="E225" s="164">
        <v>100</v>
      </c>
      <c r="F225" s="163">
        <v>39.07</v>
      </c>
      <c r="G225" s="17">
        <f>F225/E225*100</f>
        <v>39.07</v>
      </c>
      <c r="IN225" s="2"/>
      <c r="IO225" s="2"/>
      <c r="IP225"/>
      <c r="IQ225"/>
      <c r="IR225"/>
      <c r="IS225"/>
      <c r="IT225"/>
      <c r="IU225"/>
      <c r="IV225"/>
    </row>
    <row r="226" spans="1:256" s="154" customFormat="1" ht="12.75" customHeight="1">
      <c r="A226" s="168"/>
      <c r="B226" s="208"/>
      <c r="C226" s="170">
        <v>4170</v>
      </c>
      <c r="D226" s="171" t="s">
        <v>172</v>
      </c>
      <c r="E226" s="164">
        <v>8000</v>
      </c>
      <c r="F226" s="163">
        <v>2413</v>
      </c>
      <c r="G226" s="17">
        <f>F226/E226*100</f>
        <v>30.162499999999998</v>
      </c>
      <c r="IN226" s="2"/>
      <c r="IO226" s="2"/>
      <c r="IP226"/>
      <c r="IQ226"/>
      <c r="IR226"/>
      <c r="IS226"/>
      <c r="IT226"/>
      <c r="IU226"/>
      <c r="IV226"/>
    </row>
    <row r="227" spans="1:7" ht="12.75" customHeight="1">
      <c r="A227" s="168"/>
      <c r="B227" s="208"/>
      <c r="C227" s="7">
        <v>4210</v>
      </c>
      <c r="D227" s="155" t="s">
        <v>173</v>
      </c>
      <c r="E227" s="164">
        <v>30000</v>
      </c>
      <c r="F227" s="163">
        <v>16298.86</v>
      </c>
      <c r="G227" s="17">
        <f>F227/E227*100</f>
        <v>54.32953333333334</v>
      </c>
    </row>
    <row r="228" spans="1:256" s="154" customFormat="1" ht="12.75" customHeight="1">
      <c r="A228" s="168"/>
      <c r="B228" s="208"/>
      <c r="C228" s="7">
        <v>4260</v>
      </c>
      <c r="D228" s="155" t="s">
        <v>198</v>
      </c>
      <c r="E228" s="173">
        <v>8000</v>
      </c>
      <c r="F228" s="163">
        <v>953.15</v>
      </c>
      <c r="G228" s="17">
        <f>F228/E228*100</f>
        <v>11.914375</v>
      </c>
      <c r="IN228" s="2"/>
      <c r="IO228" s="2"/>
      <c r="IP228"/>
      <c r="IQ228"/>
      <c r="IR228"/>
      <c r="IS228"/>
      <c r="IT228"/>
      <c r="IU228"/>
      <c r="IV228"/>
    </row>
    <row r="229" spans="1:256" s="154" customFormat="1" ht="12.75" customHeight="1">
      <c r="A229" s="168"/>
      <c r="B229" s="208"/>
      <c r="C229" s="7">
        <v>4300</v>
      </c>
      <c r="D229" s="155" t="s">
        <v>179</v>
      </c>
      <c r="E229" s="173">
        <v>125166</v>
      </c>
      <c r="F229" s="163">
        <v>62346.74</v>
      </c>
      <c r="G229" s="17">
        <f>F229/E229*100</f>
        <v>49.81124266973459</v>
      </c>
      <c r="IN229" s="2"/>
      <c r="IO229" s="2"/>
      <c r="IP229"/>
      <c r="IQ229"/>
      <c r="IR229"/>
      <c r="IS229"/>
      <c r="IT229"/>
      <c r="IU229"/>
      <c r="IV229"/>
    </row>
    <row r="230" spans="1:256" s="154" customFormat="1" ht="12.75" customHeight="1">
      <c r="A230" s="168"/>
      <c r="B230" s="178"/>
      <c r="C230" s="7">
        <v>4430</v>
      </c>
      <c r="D230" s="155" t="s">
        <v>228</v>
      </c>
      <c r="E230" s="164">
        <v>10000</v>
      </c>
      <c r="F230" s="163">
        <v>8274.49</v>
      </c>
      <c r="G230" s="17">
        <f>F230/E230*100</f>
        <v>82.7449</v>
      </c>
      <c r="IN230" s="2"/>
      <c r="IO230" s="2"/>
      <c r="IP230"/>
      <c r="IQ230"/>
      <c r="IR230"/>
      <c r="IS230"/>
      <c r="IT230"/>
      <c r="IU230"/>
      <c r="IV230"/>
    </row>
    <row r="231" spans="1:256" s="154" customFormat="1" ht="12.75" customHeight="1">
      <c r="A231" s="168"/>
      <c r="B231" s="178"/>
      <c r="C231" s="7">
        <v>6050</v>
      </c>
      <c r="D231" s="155" t="s">
        <v>160</v>
      </c>
      <c r="E231" s="173">
        <v>19500</v>
      </c>
      <c r="F231" s="163">
        <v>18681.75</v>
      </c>
      <c r="G231" s="17">
        <f>F231/E231*100</f>
        <v>95.80384615384615</v>
      </c>
      <c r="IN231" s="2"/>
      <c r="IO231" s="2"/>
      <c r="IP231"/>
      <c r="IQ231"/>
      <c r="IR231"/>
      <c r="IS231"/>
      <c r="IT231"/>
      <c r="IU231"/>
      <c r="IV231"/>
    </row>
    <row r="232" spans="1:256" s="154" customFormat="1" ht="13.5">
      <c r="A232" s="87">
        <v>921</v>
      </c>
      <c r="B232" s="14" t="s">
        <v>229</v>
      </c>
      <c r="C232" s="14"/>
      <c r="D232" s="14"/>
      <c r="E232" s="217">
        <f>SUM(E233,E235)</f>
        <v>236000</v>
      </c>
      <c r="F232" s="218">
        <f>SUM(F233,F235)</f>
        <v>129500</v>
      </c>
      <c r="G232" s="17">
        <f>F232/E232*100</f>
        <v>54.8728813559322</v>
      </c>
      <c r="IN232" s="2"/>
      <c r="IO232" s="2"/>
      <c r="IP232"/>
      <c r="IQ232"/>
      <c r="IR232"/>
      <c r="IS232"/>
      <c r="IT232"/>
      <c r="IU232"/>
      <c r="IV232"/>
    </row>
    <row r="233" spans="1:256" s="235" customFormat="1" ht="12.75">
      <c r="A233" s="168"/>
      <c r="B233" s="90">
        <v>92109</v>
      </c>
      <c r="C233" s="157" t="s">
        <v>230</v>
      </c>
      <c r="D233" s="157"/>
      <c r="E233" s="200">
        <f>SUM(E234)</f>
        <v>171000</v>
      </c>
      <c r="F233" s="201">
        <f>SUM(F234)</f>
        <v>91000</v>
      </c>
      <c r="G233" s="17">
        <f>F233/E233*100</f>
        <v>53.216374269005854</v>
      </c>
      <c r="IN233" s="2"/>
      <c r="IO233" s="2"/>
      <c r="IP233"/>
      <c r="IQ233"/>
      <c r="IR233"/>
      <c r="IS233"/>
      <c r="IT233"/>
      <c r="IU233"/>
      <c r="IV233"/>
    </row>
    <row r="234" spans="1:256" s="235" customFormat="1" ht="12.75">
      <c r="A234" s="168"/>
      <c r="B234" s="234"/>
      <c r="C234" s="209">
        <v>2480</v>
      </c>
      <c r="D234" s="241" t="s">
        <v>231</v>
      </c>
      <c r="E234" s="25">
        <v>171000</v>
      </c>
      <c r="F234" s="43">
        <v>91000</v>
      </c>
      <c r="G234" s="17">
        <f>F234/E234*100</f>
        <v>53.216374269005854</v>
      </c>
      <c r="IN234" s="2"/>
      <c r="IO234" s="2"/>
      <c r="IP234"/>
      <c r="IQ234"/>
      <c r="IR234"/>
      <c r="IS234"/>
      <c r="IT234"/>
      <c r="IU234"/>
      <c r="IV234"/>
    </row>
    <row r="235" spans="1:256" s="235" customFormat="1" ht="12.75">
      <c r="A235" s="168"/>
      <c r="B235" s="90">
        <v>92116</v>
      </c>
      <c r="C235" s="157" t="s">
        <v>232</v>
      </c>
      <c r="D235" s="157"/>
      <c r="E235" s="21">
        <f>SUM(E236)</f>
        <v>65000</v>
      </c>
      <c r="F235" s="22">
        <f>SUM(F236)</f>
        <v>38500</v>
      </c>
      <c r="G235" s="17">
        <f>F235/E235*100</f>
        <v>59.23076923076923</v>
      </c>
      <c r="IN235" s="2"/>
      <c r="IO235" s="2"/>
      <c r="IP235"/>
      <c r="IQ235"/>
      <c r="IR235"/>
      <c r="IS235"/>
      <c r="IT235"/>
      <c r="IU235"/>
      <c r="IV235"/>
    </row>
    <row r="236" spans="1:256" s="235" customFormat="1" ht="12.75">
      <c r="A236" s="186"/>
      <c r="B236" s="234"/>
      <c r="C236" s="209">
        <v>2480</v>
      </c>
      <c r="D236" s="241" t="s">
        <v>231</v>
      </c>
      <c r="E236" s="25">
        <v>65000</v>
      </c>
      <c r="F236" s="43">
        <v>38500</v>
      </c>
      <c r="G236" s="17">
        <f>F236/E236*100</f>
        <v>59.23076923076923</v>
      </c>
      <c r="IN236" s="2"/>
      <c r="IO236" s="2"/>
      <c r="IP236"/>
      <c r="IQ236"/>
      <c r="IR236"/>
      <c r="IS236"/>
      <c r="IT236"/>
      <c r="IU236"/>
      <c r="IV236"/>
    </row>
    <row r="237" spans="1:256" s="235" customFormat="1" ht="13.5">
      <c r="A237" s="87">
        <v>926</v>
      </c>
      <c r="B237" s="14" t="s">
        <v>233</v>
      </c>
      <c r="C237" s="14"/>
      <c r="D237" s="14"/>
      <c r="E237" s="15">
        <f>SUM(E238)</f>
        <v>28000</v>
      </c>
      <c r="F237" s="16">
        <f>SUM(F238)</f>
        <v>14000</v>
      </c>
      <c r="G237" s="17">
        <f>F237/E237*100</f>
        <v>50</v>
      </c>
      <c r="IN237" s="2"/>
      <c r="IO237" s="2"/>
      <c r="IP237"/>
      <c r="IQ237"/>
      <c r="IR237"/>
      <c r="IS237"/>
      <c r="IT237"/>
      <c r="IU237"/>
      <c r="IV237"/>
    </row>
    <row r="238" spans="1:256" s="153" customFormat="1" ht="12.75" customHeight="1">
      <c r="A238" s="168"/>
      <c r="B238" s="90">
        <v>92695</v>
      </c>
      <c r="C238" s="157" t="s">
        <v>122</v>
      </c>
      <c r="D238" s="157"/>
      <c r="E238" s="21">
        <f>SUM(E239)</f>
        <v>28000</v>
      </c>
      <c r="F238" s="22">
        <f>SUM(F239)</f>
        <v>14000</v>
      </c>
      <c r="G238" s="17">
        <f>F238/E238*100</f>
        <v>50</v>
      </c>
      <c r="IN238" s="2"/>
      <c r="IO238" s="2"/>
      <c r="IP238"/>
      <c r="IQ238"/>
      <c r="IR238"/>
      <c r="IS238"/>
      <c r="IT238"/>
      <c r="IU238"/>
      <c r="IV238"/>
    </row>
    <row r="239" spans="1:256" s="154" customFormat="1" ht="27.75" customHeight="1">
      <c r="A239" s="242"/>
      <c r="B239" s="243"/>
      <c r="C239" s="244">
        <v>2820</v>
      </c>
      <c r="D239" s="245" t="s">
        <v>234</v>
      </c>
      <c r="E239" s="246">
        <f>25000+3000</f>
        <v>28000</v>
      </c>
      <c r="F239" s="247">
        <v>14000</v>
      </c>
      <c r="G239" s="17">
        <f>F239/E239*100</f>
        <v>50</v>
      </c>
      <c r="IN239" s="2"/>
      <c r="IO239" s="2"/>
      <c r="IP239"/>
      <c r="IQ239"/>
      <c r="IR239"/>
      <c r="IS239"/>
      <c r="IT239"/>
      <c r="IU239"/>
      <c r="IV239"/>
    </row>
    <row r="240" spans="1:9" ht="17.25">
      <c r="A240" s="248" t="s">
        <v>235</v>
      </c>
      <c r="B240" s="248"/>
      <c r="C240" s="248"/>
      <c r="D240" s="248"/>
      <c r="E240" s="249">
        <f>SUM(E237,E232,E200,E189,E155,E149,E95,E92,E89,E82,E72,E69,E36,E43,E29,E24,E21,E10,E39)</f>
        <v>7134465</v>
      </c>
      <c r="F240" s="250">
        <f>SUM(F237,F232,F200,F189,F155,F149,F95,F92,F89,F82,F72,F69,F36,F43,F29,F24,F21,F10,F39)</f>
        <v>2849191.83</v>
      </c>
      <c r="G240" s="251">
        <f>F240/E240*100</f>
        <v>39.93560596344645</v>
      </c>
      <c r="I240"/>
    </row>
    <row r="241" spans="1:9" ht="17.25">
      <c r="A241" s="252"/>
      <c r="B241" s="252"/>
      <c r="C241" s="252"/>
      <c r="D241" s="252"/>
      <c r="E241" s="112"/>
      <c r="F241" s="112"/>
      <c r="G241" s="112"/>
      <c r="I241"/>
    </row>
    <row r="242" spans="1:9" ht="17.25">
      <c r="A242" s="252"/>
      <c r="B242" s="252"/>
      <c r="C242" s="252"/>
      <c r="D242" s="252"/>
      <c r="E242" s="112"/>
      <c r="F242" s="113"/>
      <c r="G242" s="113"/>
      <c r="I242"/>
    </row>
    <row r="243" spans="1:9" ht="17.25">
      <c r="A243" s="252"/>
      <c r="B243" s="252"/>
      <c r="C243" s="252"/>
      <c r="D243" s="252"/>
      <c r="E243" s="112"/>
      <c r="F243" s="114"/>
      <c r="H243"/>
      <c r="I243"/>
    </row>
    <row r="244" spans="1:9" ht="17.25">
      <c r="A244" s="252"/>
      <c r="B244" s="252"/>
      <c r="C244" s="252"/>
      <c r="D244" s="252"/>
      <c r="E244" s="112"/>
      <c r="F244" s="114"/>
      <c r="H244"/>
      <c r="I244"/>
    </row>
    <row r="245" spans="1:9" ht="17.25">
      <c r="A245" s="252"/>
      <c r="B245" s="252"/>
      <c r="C245" s="252"/>
      <c r="D245" s="252"/>
      <c r="E245" s="112"/>
      <c r="F245" s="116"/>
      <c r="G245" s="116"/>
      <c r="I245"/>
    </row>
  </sheetData>
  <mergeCells count="67">
    <mergeCell ref="A5:E5"/>
    <mergeCell ref="A7:C7"/>
    <mergeCell ref="D7:D8"/>
    <mergeCell ref="E7:E8"/>
    <mergeCell ref="F7:F8"/>
    <mergeCell ref="G7:G8"/>
    <mergeCell ref="B10:D10"/>
    <mergeCell ref="C11:D11"/>
    <mergeCell ref="C15:D15"/>
    <mergeCell ref="C17:D17"/>
    <mergeCell ref="B21:D21"/>
    <mergeCell ref="C22:D22"/>
    <mergeCell ref="B24:D24"/>
    <mergeCell ref="C25:D25"/>
    <mergeCell ref="B29:D29"/>
    <mergeCell ref="C30:D30"/>
    <mergeCell ref="B36:D36"/>
    <mergeCell ref="C37:D37"/>
    <mergeCell ref="B39:D39"/>
    <mergeCell ref="C40:D40"/>
    <mergeCell ref="B43:D43"/>
    <mergeCell ref="C44:D44"/>
    <mergeCell ref="C50:D50"/>
    <mergeCell ref="C55:D55"/>
    <mergeCell ref="B69:D69"/>
    <mergeCell ref="C70:D70"/>
    <mergeCell ref="B72:D72"/>
    <mergeCell ref="C73:D73"/>
    <mergeCell ref="C80:D80"/>
    <mergeCell ref="B82:D82"/>
    <mergeCell ref="C83:D83"/>
    <mergeCell ref="B89:D89"/>
    <mergeCell ref="C90:D90"/>
    <mergeCell ref="B92:D92"/>
    <mergeCell ref="C93:D93"/>
    <mergeCell ref="B95:D95"/>
    <mergeCell ref="C96:D96"/>
    <mergeCell ref="C111:D111"/>
    <mergeCell ref="C120:D120"/>
    <mergeCell ref="C134:D134"/>
    <mergeCell ref="C141:D141"/>
    <mergeCell ref="C145:D145"/>
    <mergeCell ref="B149:D149"/>
    <mergeCell ref="C150:D150"/>
    <mergeCell ref="B155:D155"/>
    <mergeCell ref="C156:D156"/>
    <mergeCell ref="C158:D158"/>
    <mergeCell ref="C170:D170"/>
    <mergeCell ref="C172:D172"/>
    <mergeCell ref="C174:D174"/>
    <mergeCell ref="C176:D176"/>
    <mergeCell ref="C187:D187"/>
    <mergeCell ref="B189:D189"/>
    <mergeCell ref="C190:D190"/>
    <mergeCell ref="C198:D198"/>
    <mergeCell ref="B200:D200"/>
    <mergeCell ref="C201:D201"/>
    <mergeCell ref="C212:D212"/>
    <mergeCell ref="C214:D214"/>
    <mergeCell ref="C218:D218"/>
    <mergeCell ref="C220:D220"/>
    <mergeCell ref="B232:D232"/>
    <mergeCell ref="C233:D233"/>
    <mergeCell ref="C235:D235"/>
    <mergeCell ref="B237:D237"/>
    <mergeCell ref="C238:D238"/>
    <mergeCell ref="A240:D240"/>
  </mergeCells>
  <printOptions horizontalCentered="1"/>
  <pageMargins left="0.7875" right="0.7875" top="0.7875" bottom="0.39375" header="0.5118055555555556" footer="0.5118055555555556"/>
  <pageSetup horizontalDpi="300" verticalDpi="300" orientation="landscape" paperSize="9" scale="77"/>
  <rowBreaks count="5" manualBreakCount="5">
    <brk id="42" max="255" man="1"/>
    <brk id="81" max="255" man="1"/>
    <brk id="119" max="255" man="1"/>
    <brk id="154" max="255" man="1"/>
    <brk id="19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zoomScale="85" zoomScaleNormal="85" zoomScaleSheetLayoutView="55" workbookViewId="0" topLeftCell="A1">
      <selection activeCell="I52" sqref="I52"/>
    </sheetView>
  </sheetViews>
  <sheetFormatPr defaultColWidth="9.00390625" defaultRowHeight="12.75"/>
  <cols>
    <col min="1" max="1" width="5.125" style="115" customWidth="1"/>
    <col min="2" max="2" width="6.75390625" style="115" customWidth="1"/>
    <col min="3" max="3" width="6.125" style="115" customWidth="1"/>
    <col min="4" max="4" width="53.00390625" style="115" customWidth="1"/>
    <col min="5" max="5" width="12.375" style="115" customWidth="1"/>
    <col min="6" max="7" width="11.625" style="115" customWidth="1"/>
    <col min="8" max="8" width="10.125" style="115" customWidth="1"/>
    <col min="9" max="9" width="12.25390625" style="115" customWidth="1"/>
    <col min="10" max="10" width="6.25390625" style="115" customWidth="1"/>
    <col min="11" max="254" width="9.00390625" style="115" customWidth="1"/>
  </cols>
  <sheetData>
    <row r="1" spans="5:9" ht="13.5">
      <c r="E1" s="8" t="s">
        <v>6</v>
      </c>
      <c r="F1" s="8" t="s">
        <v>7</v>
      </c>
      <c r="G1" s="8" t="s">
        <v>8</v>
      </c>
      <c r="H1" s="253"/>
      <c r="I1" s="253"/>
    </row>
    <row r="2" spans="5:8" ht="12.75">
      <c r="E2" s="8"/>
      <c r="F2" s="8"/>
      <c r="G2" s="8"/>
      <c r="H2" s="161"/>
    </row>
    <row r="3" spans="1:9" ht="15">
      <c r="A3" s="254">
        <v>801</v>
      </c>
      <c r="B3" s="255" t="s">
        <v>102</v>
      </c>
      <c r="C3" s="255"/>
      <c r="D3" s="255"/>
      <c r="E3" s="256">
        <f>SUM(E4,E18,E32,E49,E63,E70,E74,E41)</f>
        <v>2085889</v>
      </c>
      <c r="F3" s="256">
        <f>SUM(F4,F18,F32,F49,F63,F70,F74,F41)</f>
        <v>1091621.9300000002</v>
      </c>
      <c r="G3" s="257">
        <f>F3/E3*100</f>
        <v>52.3336539000877</v>
      </c>
      <c r="H3" s="161"/>
      <c r="I3" s="161"/>
    </row>
    <row r="4" spans="1:9" ht="12.75" customHeight="1">
      <c r="A4" s="190"/>
      <c r="B4" s="258">
        <v>80101</v>
      </c>
      <c r="C4" s="259" t="s">
        <v>236</v>
      </c>
      <c r="D4" s="259"/>
      <c r="E4" s="260">
        <f>SUM(E5:E17)</f>
        <v>611928</v>
      </c>
      <c r="F4" s="261">
        <f>SUM(F5:F17)</f>
        <v>318463.5299999999</v>
      </c>
      <c r="G4" s="262">
        <f>F4/E4*100</f>
        <v>52.04264717417734</v>
      </c>
      <c r="H4" s="161"/>
      <c r="I4" s="161"/>
    </row>
    <row r="5" spans="1:9" ht="12.75" customHeight="1">
      <c r="A5" s="190"/>
      <c r="B5" s="263"/>
      <c r="C5" s="209">
        <v>3020</v>
      </c>
      <c r="D5" s="210" t="s">
        <v>196</v>
      </c>
      <c r="E5" s="223">
        <v>10800</v>
      </c>
      <c r="F5" s="139">
        <v>286.3</v>
      </c>
      <c r="G5" s="262">
        <f>F5/E5*100</f>
        <v>2.650925925925926</v>
      </c>
      <c r="H5" s="161"/>
      <c r="I5" s="161"/>
    </row>
    <row r="6" spans="1:9" ht="25.5">
      <c r="A6" s="190"/>
      <c r="B6" s="263"/>
      <c r="C6" s="150">
        <v>3040</v>
      </c>
      <c r="D6" s="264" t="s">
        <v>197</v>
      </c>
      <c r="E6" s="223">
        <v>4000</v>
      </c>
      <c r="F6" s="139"/>
      <c r="G6" s="262">
        <f>F6/E6*100</f>
        <v>0</v>
      </c>
      <c r="H6" s="265"/>
      <c r="I6" s="161"/>
    </row>
    <row r="7" spans="1:9" ht="12.75" customHeight="1">
      <c r="A7" s="190"/>
      <c r="B7" s="263"/>
      <c r="C7" s="209">
        <v>4010</v>
      </c>
      <c r="D7" s="210" t="s">
        <v>187</v>
      </c>
      <c r="E7" s="223">
        <v>404400</v>
      </c>
      <c r="F7" s="139">
        <v>190565.38</v>
      </c>
      <c r="G7" s="262">
        <f>F7/E7*100</f>
        <v>47.12299208704253</v>
      </c>
      <c r="I7" s="185"/>
    </row>
    <row r="8" spans="1:9" ht="12.75" customHeight="1">
      <c r="A8" s="190"/>
      <c r="B8" s="263"/>
      <c r="C8" s="209">
        <v>4040</v>
      </c>
      <c r="D8" s="210" t="s">
        <v>209</v>
      </c>
      <c r="E8" s="159">
        <v>32000</v>
      </c>
      <c r="F8" s="139">
        <v>31951.6</v>
      </c>
      <c r="G8" s="262">
        <f>F8/E8*100</f>
        <v>99.84875000000001</v>
      </c>
      <c r="H8" s="144"/>
      <c r="I8" s="144"/>
    </row>
    <row r="9" spans="1:9" ht="12.75" customHeight="1">
      <c r="A9" s="190"/>
      <c r="B9" s="263"/>
      <c r="C9" s="209">
        <v>4110</v>
      </c>
      <c r="D9" s="210" t="s">
        <v>189</v>
      </c>
      <c r="E9" s="223">
        <v>74600</v>
      </c>
      <c r="F9" s="139">
        <v>38909.33</v>
      </c>
      <c r="G9" s="262">
        <f>F9/E9*100</f>
        <v>52.15727882037534</v>
      </c>
      <c r="H9" s="144"/>
      <c r="I9" s="144"/>
    </row>
    <row r="10" spans="1:9" ht="12.75" customHeight="1">
      <c r="A10" s="190"/>
      <c r="B10" s="263"/>
      <c r="C10" s="209">
        <v>4120</v>
      </c>
      <c r="D10" s="210" t="s">
        <v>190</v>
      </c>
      <c r="E10" s="223">
        <v>10200</v>
      </c>
      <c r="F10" s="139">
        <v>5368.66</v>
      </c>
      <c r="G10" s="262">
        <f>F10/E10*100</f>
        <v>52.63392156862745</v>
      </c>
      <c r="H10" s="144"/>
      <c r="I10" s="144"/>
    </row>
    <row r="11" spans="1:9" ht="12.75" customHeight="1">
      <c r="A11" s="190"/>
      <c r="B11" s="263"/>
      <c r="C11" s="209">
        <v>4210</v>
      </c>
      <c r="D11" s="210" t="s">
        <v>173</v>
      </c>
      <c r="E11" s="223">
        <v>20000</v>
      </c>
      <c r="F11" s="139">
        <v>17127.14</v>
      </c>
      <c r="G11" s="262">
        <f>F11/E11*100</f>
        <v>85.63569999999999</v>
      </c>
      <c r="H11" s="144"/>
      <c r="I11" s="144"/>
    </row>
    <row r="12" spans="1:13" ht="12.75" customHeight="1">
      <c r="A12" s="190"/>
      <c r="B12" s="263"/>
      <c r="C12" s="209">
        <v>4240</v>
      </c>
      <c r="D12" s="210" t="s">
        <v>210</v>
      </c>
      <c r="E12" s="223">
        <v>1000</v>
      </c>
      <c r="F12" s="139"/>
      <c r="G12" s="262">
        <f>F12/E12*100</f>
        <v>0</v>
      </c>
      <c r="H12" s="144"/>
      <c r="I12" s="265"/>
      <c r="J12" s="161"/>
      <c r="K12" s="161"/>
      <c r="L12" s="161"/>
      <c r="M12" s="161"/>
    </row>
    <row r="13" spans="1:13" ht="12.75" customHeight="1">
      <c r="A13" s="190"/>
      <c r="B13" s="263"/>
      <c r="C13" s="209">
        <v>4260</v>
      </c>
      <c r="D13" s="210" t="s">
        <v>198</v>
      </c>
      <c r="E13" s="223">
        <v>5000</v>
      </c>
      <c r="F13" s="139">
        <v>3864.3</v>
      </c>
      <c r="G13" s="262">
        <f>F13/E13*100</f>
        <v>77.286</v>
      </c>
      <c r="H13" s="144"/>
      <c r="I13" s="266"/>
      <c r="J13" s="161"/>
      <c r="K13" s="161"/>
      <c r="L13" s="161"/>
      <c r="M13" s="161"/>
    </row>
    <row r="14" spans="1:13" ht="12.75" customHeight="1">
      <c r="A14" s="190"/>
      <c r="B14" s="263"/>
      <c r="C14" s="209">
        <v>4300</v>
      </c>
      <c r="D14" s="210" t="s">
        <v>185</v>
      </c>
      <c r="E14" s="223">
        <v>15000</v>
      </c>
      <c r="F14" s="139">
        <v>6064.79</v>
      </c>
      <c r="G14" s="262">
        <f>F14/E14*100</f>
        <v>40.43193333333333</v>
      </c>
      <c r="H14" s="144"/>
      <c r="I14" s="266"/>
      <c r="J14" s="161"/>
      <c r="K14" s="161"/>
      <c r="L14" s="161"/>
      <c r="M14" s="161"/>
    </row>
    <row r="15" spans="1:13" ht="12.75" customHeight="1">
      <c r="A15" s="190"/>
      <c r="B15" s="263"/>
      <c r="C15" s="209">
        <v>4410</v>
      </c>
      <c r="D15" s="210" t="s">
        <v>194</v>
      </c>
      <c r="E15" s="223">
        <v>500</v>
      </c>
      <c r="F15" s="139">
        <v>174.43</v>
      </c>
      <c r="G15" s="262">
        <f>F15/E15*100</f>
        <v>34.886</v>
      </c>
      <c r="H15" s="144"/>
      <c r="I15" s="266"/>
      <c r="J15" s="161"/>
      <c r="K15" s="161"/>
      <c r="L15" s="161"/>
      <c r="M15" s="161"/>
    </row>
    <row r="16" spans="1:13" ht="12.75" customHeight="1">
      <c r="A16" s="190"/>
      <c r="B16" s="263"/>
      <c r="C16" s="209">
        <v>4430</v>
      </c>
      <c r="D16" s="210" t="s">
        <v>180</v>
      </c>
      <c r="E16" s="223">
        <v>500</v>
      </c>
      <c r="F16" s="139">
        <v>402</v>
      </c>
      <c r="G16" s="262">
        <f>F16/E16*100</f>
        <v>80.4</v>
      </c>
      <c r="H16" s="144"/>
      <c r="I16" s="266"/>
      <c r="J16" s="161"/>
      <c r="K16" s="267"/>
      <c r="L16" s="161"/>
      <c r="M16" s="161"/>
    </row>
    <row r="17" spans="1:13" ht="12.75" customHeight="1">
      <c r="A17" s="190"/>
      <c r="B17" s="268"/>
      <c r="C17" s="209">
        <v>4440</v>
      </c>
      <c r="D17" s="210" t="s">
        <v>191</v>
      </c>
      <c r="E17" s="223">
        <v>33928</v>
      </c>
      <c r="F17" s="139">
        <v>23749.6</v>
      </c>
      <c r="G17" s="262">
        <f>F17/E17*100</f>
        <v>70</v>
      </c>
      <c r="H17" s="144"/>
      <c r="I17" s="266"/>
      <c r="J17" s="161"/>
      <c r="K17" s="161"/>
      <c r="L17" s="161"/>
      <c r="M17" s="161"/>
    </row>
    <row r="18" spans="1:13" ht="12.75" customHeight="1">
      <c r="A18" s="168"/>
      <c r="B18" s="258">
        <v>80101</v>
      </c>
      <c r="C18" s="259" t="s">
        <v>237</v>
      </c>
      <c r="D18" s="259"/>
      <c r="E18" s="269">
        <f>SUM(E19:E31)</f>
        <v>544440</v>
      </c>
      <c r="F18" s="270">
        <f>SUM(F19:F31)</f>
        <v>289141.29000000004</v>
      </c>
      <c r="G18" s="262">
        <f>F18/E18*100</f>
        <v>53.10801741238704</v>
      </c>
      <c r="H18" s="265"/>
      <c r="I18" s="266"/>
      <c r="J18" s="161"/>
      <c r="K18" s="161"/>
      <c r="L18" s="161"/>
      <c r="M18" s="161"/>
    </row>
    <row r="19" spans="1:13" ht="13.5">
      <c r="A19" s="168"/>
      <c r="B19" s="271"/>
      <c r="C19" s="209">
        <v>3020</v>
      </c>
      <c r="D19" s="241" t="s">
        <v>196</v>
      </c>
      <c r="E19" s="223">
        <v>7700</v>
      </c>
      <c r="F19" s="139">
        <v>704.83</v>
      </c>
      <c r="G19" s="262">
        <f>F19/E19*100</f>
        <v>9.153636363636364</v>
      </c>
      <c r="H19" s="266"/>
      <c r="I19" s="265"/>
      <c r="J19" s="161"/>
      <c r="K19" s="161"/>
      <c r="L19" s="161"/>
      <c r="M19" s="161"/>
    </row>
    <row r="20" spans="1:13" ht="25.5">
      <c r="A20" s="168"/>
      <c r="B20" s="271"/>
      <c r="C20" s="150">
        <v>3040</v>
      </c>
      <c r="D20" s="264" t="s">
        <v>197</v>
      </c>
      <c r="E20" s="223">
        <v>3500</v>
      </c>
      <c r="F20" s="139"/>
      <c r="G20" s="262">
        <f>F20/E20*100</f>
        <v>0</v>
      </c>
      <c r="H20" s="144"/>
      <c r="I20" s="265"/>
      <c r="J20" s="161"/>
      <c r="K20" s="161"/>
      <c r="L20" s="161"/>
      <c r="M20" s="161"/>
    </row>
    <row r="21" spans="1:13" ht="12.75">
      <c r="A21" s="168"/>
      <c r="B21" s="271"/>
      <c r="C21" s="209">
        <v>4010</v>
      </c>
      <c r="D21" s="210" t="s">
        <v>187</v>
      </c>
      <c r="E21" s="223">
        <v>359400</v>
      </c>
      <c r="F21" s="139">
        <v>169405.26</v>
      </c>
      <c r="G21" s="262">
        <f>F21/E21*100</f>
        <v>47.13557595993322</v>
      </c>
      <c r="H21" s="144"/>
      <c r="I21" s="266"/>
      <c r="J21" s="161"/>
      <c r="K21" s="161"/>
      <c r="L21" s="161"/>
      <c r="M21" s="161"/>
    </row>
    <row r="22" spans="1:13" ht="12.75">
      <c r="A22" s="168"/>
      <c r="B22" s="271"/>
      <c r="C22" s="209">
        <v>4040</v>
      </c>
      <c r="D22" s="210" t="s">
        <v>209</v>
      </c>
      <c r="E22" s="159">
        <v>29100</v>
      </c>
      <c r="F22" s="139">
        <v>29074.2</v>
      </c>
      <c r="G22" s="262">
        <f>F22/E22*100</f>
        <v>99.91134020618557</v>
      </c>
      <c r="H22" s="144"/>
      <c r="I22" s="266"/>
      <c r="J22" s="161"/>
      <c r="K22" s="161"/>
      <c r="L22" s="161"/>
      <c r="M22" s="161"/>
    </row>
    <row r="23" spans="1:13" ht="12.75">
      <c r="A23" s="168"/>
      <c r="B23" s="271"/>
      <c r="C23" s="209">
        <v>4110</v>
      </c>
      <c r="D23" s="210" t="s">
        <v>189</v>
      </c>
      <c r="E23" s="223">
        <v>68400</v>
      </c>
      <c r="F23" s="139">
        <v>34560.69</v>
      </c>
      <c r="G23" s="262">
        <f>F23/E23*100</f>
        <v>50.52732456140351</v>
      </c>
      <c r="H23" s="144"/>
      <c r="I23" s="266"/>
      <c r="J23" s="161"/>
      <c r="K23" s="161"/>
      <c r="L23" s="161"/>
      <c r="M23" s="161"/>
    </row>
    <row r="24" spans="1:13" ht="12.75">
      <c r="A24" s="168"/>
      <c r="B24" s="271"/>
      <c r="C24" s="209">
        <v>4120</v>
      </c>
      <c r="D24" s="210" t="s">
        <v>190</v>
      </c>
      <c r="E24" s="223">
        <v>9300</v>
      </c>
      <c r="F24" s="139">
        <v>4766.5</v>
      </c>
      <c r="G24" s="262">
        <f>F24/E24*100</f>
        <v>51.252688172043015</v>
      </c>
      <c r="H24" s="144"/>
      <c r="I24" s="266"/>
      <c r="J24" s="161"/>
      <c r="K24" s="161"/>
      <c r="L24" s="161"/>
      <c r="M24" s="161"/>
    </row>
    <row r="25" spans="1:13" ht="12.75">
      <c r="A25" s="168"/>
      <c r="B25" s="271"/>
      <c r="C25" s="209">
        <v>4210</v>
      </c>
      <c r="D25" s="210" t="s">
        <v>173</v>
      </c>
      <c r="E25" s="223">
        <v>25000</v>
      </c>
      <c r="F25" s="139">
        <v>24432.38</v>
      </c>
      <c r="G25" s="262">
        <f>F25/E25*100</f>
        <v>97.72952000000001</v>
      </c>
      <c r="H25" s="144"/>
      <c r="I25" s="185"/>
      <c r="J25" s="161"/>
      <c r="K25" s="161"/>
      <c r="L25" s="161"/>
      <c r="M25" s="161"/>
    </row>
    <row r="26" spans="1:13" ht="12.75">
      <c r="A26" s="168"/>
      <c r="B26" s="271"/>
      <c r="C26" s="209">
        <v>4240</v>
      </c>
      <c r="D26" s="210" t="s">
        <v>210</v>
      </c>
      <c r="E26" s="223">
        <v>1000</v>
      </c>
      <c r="F26" s="139">
        <v>510.14</v>
      </c>
      <c r="G26" s="262">
        <f>F26/E26*100</f>
        <v>51.014</v>
      </c>
      <c r="H26" s="144"/>
      <c r="I26" s="185"/>
      <c r="J26" s="161"/>
      <c r="K26" s="161"/>
      <c r="L26" s="161"/>
      <c r="M26" s="161"/>
    </row>
    <row r="27" spans="1:13" ht="12.75">
      <c r="A27" s="168"/>
      <c r="B27" s="271"/>
      <c r="C27" s="209">
        <v>4260</v>
      </c>
      <c r="D27" s="210" t="s">
        <v>198</v>
      </c>
      <c r="E27" s="223">
        <v>5000</v>
      </c>
      <c r="F27" s="139">
        <v>3328.21</v>
      </c>
      <c r="G27" s="262">
        <f>F27/E27*100</f>
        <v>66.5642</v>
      </c>
      <c r="I27" s="185"/>
      <c r="J27" s="161"/>
      <c r="K27" s="161"/>
      <c r="L27" s="161"/>
      <c r="M27" s="161"/>
    </row>
    <row r="28" spans="1:13" ht="12.75">
      <c r="A28" s="168"/>
      <c r="B28" s="271"/>
      <c r="C28" s="209">
        <v>4300</v>
      </c>
      <c r="D28" s="210" t="s">
        <v>185</v>
      </c>
      <c r="E28" s="223">
        <v>10000</v>
      </c>
      <c r="F28" s="139">
        <v>4829.48</v>
      </c>
      <c r="G28" s="262">
        <f>F28/E28*100</f>
        <v>48.294799999999995</v>
      </c>
      <c r="I28" s="185"/>
      <c r="J28" s="161"/>
      <c r="K28" s="161"/>
      <c r="L28" s="161"/>
      <c r="M28" s="161"/>
    </row>
    <row r="29" spans="1:13" ht="12.75">
      <c r="A29" s="168"/>
      <c r="B29" s="271"/>
      <c r="C29" s="209">
        <v>4410</v>
      </c>
      <c r="D29" s="210" t="s">
        <v>194</v>
      </c>
      <c r="E29" s="223">
        <v>500</v>
      </c>
      <c r="F29" s="139"/>
      <c r="G29" s="262">
        <f>F29/E29*100</f>
        <v>0</v>
      </c>
      <c r="I29" s="185"/>
      <c r="J29" s="161"/>
      <c r="K29" s="161"/>
      <c r="L29" s="161"/>
      <c r="M29" s="161"/>
    </row>
    <row r="30" spans="1:13" ht="12.75">
      <c r="A30" s="168"/>
      <c r="B30" s="271"/>
      <c r="C30" s="209">
        <v>4430</v>
      </c>
      <c r="D30" s="210" t="s">
        <v>180</v>
      </c>
      <c r="E30" s="223">
        <v>500</v>
      </c>
      <c r="F30" s="139">
        <v>17</v>
      </c>
      <c r="G30" s="262">
        <f>F30/E30*100</f>
        <v>3.4000000000000004</v>
      </c>
      <c r="I30" s="185"/>
      <c r="J30" s="161"/>
      <c r="K30" s="161"/>
      <c r="L30" s="161"/>
      <c r="M30" s="161"/>
    </row>
    <row r="31" spans="1:13" ht="12.75">
      <c r="A31" s="168"/>
      <c r="B31" s="272"/>
      <c r="C31" s="209">
        <v>4440</v>
      </c>
      <c r="D31" s="210" t="s">
        <v>191</v>
      </c>
      <c r="E31" s="223">
        <f>21640+3400</f>
        <v>25040</v>
      </c>
      <c r="F31" s="139">
        <v>17512.6</v>
      </c>
      <c r="G31" s="262">
        <f>F31/E31*100</f>
        <v>69.93849840255591</v>
      </c>
      <c r="I31" s="185"/>
      <c r="J31" s="161"/>
      <c r="K31" s="161"/>
      <c r="L31" s="161"/>
      <c r="M31" s="161"/>
    </row>
    <row r="32" spans="1:13" ht="14.25" customHeight="1">
      <c r="A32" s="168"/>
      <c r="B32" s="258">
        <v>80104</v>
      </c>
      <c r="C32" s="273" t="s">
        <v>238</v>
      </c>
      <c r="D32" s="273"/>
      <c r="E32" s="269">
        <f>SUM(E33:E40)</f>
        <v>50596</v>
      </c>
      <c r="F32" s="270">
        <f>SUM(F33:F40)</f>
        <v>25137.960000000003</v>
      </c>
      <c r="G32" s="262">
        <f>F32/E32*100</f>
        <v>49.683690410309126</v>
      </c>
      <c r="H32" s="274"/>
      <c r="I32" s="274"/>
      <c r="J32" s="161"/>
      <c r="K32" s="161"/>
      <c r="L32" s="161"/>
      <c r="M32" s="161"/>
    </row>
    <row r="33" spans="1:13" ht="12.75">
      <c r="A33" s="168"/>
      <c r="B33" s="271"/>
      <c r="C33" s="209">
        <v>3020</v>
      </c>
      <c r="D33" s="210" t="s">
        <v>196</v>
      </c>
      <c r="E33" s="42">
        <f>1050</f>
        <v>1050</v>
      </c>
      <c r="F33" s="139">
        <v>75</v>
      </c>
      <c r="G33" s="262">
        <f>F33/E33*100</f>
        <v>7.142857142857142</v>
      </c>
      <c r="H33" s="275"/>
      <c r="I33" s="161"/>
      <c r="J33" s="161"/>
      <c r="K33" s="161"/>
      <c r="L33" s="161"/>
      <c r="M33" s="161"/>
    </row>
    <row r="34" spans="1:13" ht="24.75">
      <c r="A34" s="168"/>
      <c r="B34" s="271"/>
      <c r="C34" s="150">
        <v>3040</v>
      </c>
      <c r="D34" s="264" t="s">
        <v>197</v>
      </c>
      <c r="E34" s="171">
        <v>500</v>
      </c>
      <c r="F34" s="139"/>
      <c r="G34" s="262">
        <f>F34/E34*100</f>
        <v>0</v>
      </c>
      <c r="H34" s="275"/>
      <c r="I34" s="161"/>
      <c r="J34" s="161"/>
      <c r="K34" s="161"/>
      <c r="L34" s="161"/>
      <c r="M34" s="161"/>
    </row>
    <row r="35" spans="1:13" ht="12.75">
      <c r="A35" s="168"/>
      <c r="B35" s="271"/>
      <c r="C35" s="209">
        <v>4010</v>
      </c>
      <c r="D35" s="210" t="s">
        <v>187</v>
      </c>
      <c r="E35" s="223">
        <v>35700</v>
      </c>
      <c r="F35" s="139">
        <v>16325.9</v>
      </c>
      <c r="G35" s="262">
        <f>F35/E35*100</f>
        <v>45.73081232492997</v>
      </c>
      <c r="H35" s="276"/>
      <c r="I35" s="161"/>
      <c r="J35" s="161"/>
      <c r="K35" s="161"/>
      <c r="L35" s="161"/>
      <c r="M35" s="161"/>
    </row>
    <row r="36" spans="1:13" ht="12.75">
      <c r="A36" s="168"/>
      <c r="B36" s="271"/>
      <c r="C36" s="209">
        <v>4040</v>
      </c>
      <c r="D36" s="210" t="s">
        <v>188</v>
      </c>
      <c r="E36" s="223">
        <v>3700</v>
      </c>
      <c r="F36" s="139">
        <v>3389.6</v>
      </c>
      <c r="G36" s="262">
        <f>F36/E36*100</f>
        <v>91.6108108108108</v>
      </c>
      <c r="H36" s="276"/>
      <c r="I36" s="161"/>
      <c r="J36" s="161"/>
      <c r="K36" s="161"/>
      <c r="L36" s="161"/>
      <c r="M36" s="161"/>
    </row>
    <row r="37" spans="1:13" ht="12.75">
      <c r="A37" s="168"/>
      <c r="B37" s="271"/>
      <c r="C37" s="209">
        <v>4110</v>
      </c>
      <c r="D37" s="210" t="s">
        <v>189</v>
      </c>
      <c r="E37" s="223">
        <v>6700</v>
      </c>
      <c r="F37" s="139">
        <v>3502.24</v>
      </c>
      <c r="G37" s="262">
        <f>F37/E37*100</f>
        <v>52.27223880597015</v>
      </c>
      <c r="H37" s="276"/>
      <c r="I37" s="161"/>
      <c r="J37" s="161"/>
      <c r="K37" s="161"/>
      <c r="L37" s="161"/>
      <c r="M37" s="161"/>
    </row>
    <row r="38" spans="1:13" ht="12.75">
      <c r="A38" s="168"/>
      <c r="B38" s="271"/>
      <c r="C38" s="209">
        <v>4120</v>
      </c>
      <c r="D38" s="210" t="s">
        <v>190</v>
      </c>
      <c r="E38" s="223">
        <v>900</v>
      </c>
      <c r="F38" s="139">
        <v>483.02</v>
      </c>
      <c r="G38" s="262">
        <f>F38/E38*100</f>
        <v>53.66888888888889</v>
      </c>
      <c r="H38" s="276"/>
      <c r="I38" s="161"/>
      <c r="J38" s="161"/>
      <c r="K38" s="161"/>
      <c r="L38" s="161"/>
      <c r="M38" s="161"/>
    </row>
    <row r="39" spans="1:13" ht="12.75">
      <c r="A39" s="168"/>
      <c r="B39" s="271"/>
      <c r="C39" s="209">
        <v>4410</v>
      </c>
      <c r="D39" s="210" t="s">
        <v>194</v>
      </c>
      <c r="E39" s="223">
        <v>100</v>
      </c>
      <c r="F39" s="139"/>
      <c r="G39" s="262">
        <f>F39/E39*100</f>
        <v>0</v>
      </c>
      <c r="H39" s="276"/>
      <c r="I39" s="161"/>
      <c r="J39" s="161"/>
      <c r="K39" s="161"/>
      <c r="L39" s="161"/>
      <c r="M39" s="161"/>
    </row>
    <row r="40" spans="1:13" ht="12.75">
      <c r="A40" s="168"/>
      <c r="B40" s="272"/>
      <c r="C40" s="209">
        <v>4440</v>
      </c>
      <c r="D40" s="210" t="s">
        <v>191</v>
      </c>
      <c r="E40" s="223">
        <v>1946</v>
      </c>
      <c r="F40" s="139">
        <v>1362.2</v>
      </c>
      <c r="G40" s="262">
        <f>F40/E40*100</f>
        <v>70</v>
      </c>
      <c r="H40" s="276"/>
      <c r="I40" s="161"/>
      <c r="J40" s="161"/>
      <c r="K40" s="161"/>
      <c r="L40" s="161"/>
      <c r="M40" s="161"/>
    </row>
    <row r="41" spans="1:13" ht="12.75">
      <c r="A41" s="168"/>
      <c r="B41" s="258">
        <v>80104</v>
      </c>
      <c r="C41" s="273" t="s">
        <v>239</v>
      </c>
      <c r="D41" s="273"/>
      <c r="E41" s="269">
        <f>SUM(E42:E48)</f>
        <v>31016</v>
      </c>
      <c r="F41" s="270">
        <f>SUM(F42:F48)</f>
        <v>14867.080000000002</v>
      </c>
      <c r="G41" s="262">
        <f>F41/E41*100</f>
        <v>47.93358266701058</v>
      </c>
      <c r="I41" s="161"/>
      <c r="J41" s="161"/>
      <c r="K41" s="161"/>
      <c r="L41" s="161"/>
      <c r="M41" s="161"/>
    </row>
    <row r="42" spans="1:13" ht="24.75">
      <c r="A42" s="168"/>
      <c r="B42" s="271"/>
      <c r="C42" s="150">
        <v>3040</v>
      </c>
      <c r="D42" s="264" t="s">
        <v>197</v>
      </c>
      <c r="E42" s="171">
        <v>500</v>
      </c>
      <c r="F42" s="43"/>
      <c r="G42" s="262">
        <f>F42/E42*100</f>
        <v>0</v>
      </c>
      <c r="I42" s="161"/>
      <c r="J42" s="161"/>
      <c r="K42" s="161"/>
      <c r="L42" s="161"/>
      <c r="M42" s="161"/>
    </row>
    <row r="43" spans="1:13" ht="12.75">
      <c r="A43" s="168"/>
      <c r="B43" s="271"/>
      <c r="C43" s="209">
        <v>4010</v>
      </c>
      <c r="D43" s="210" t="s">
        <v>187</v>
      </c>
      <c r="E43" s="223">
        <v>21600</v>
      </c>
      <c r="F43" s="139">
        <v>9303.95</v>
      </c>
      <c r="G43" s="262">
        <f>F43/E43*100</f>
        <v>43.0738425925926</v>
      </c>
      <c r="I43" s="161"/>
      <c r="J43" s="161"/>
      <c r="K43" s="161"/>
      <c r="L43" s="161"/>
      <c r="M43" s="161"/>
    </row>
    <row r="44" spans="1:13" ht="12.75">
      <c r="A44" s="168"/>
      <c r="B44" s="271"/>
      <c r="C44" s="209">
        <v>4040</v>
      </c>
      <c r="D44" s="210" t="s">
        <v>188</v>
      </c>
      <c r="E44" s="223">
        <v>2100</v>
      </c>
      <c r="F44" s="139">
        <v>1950.7</v>
      </c>
      <c r="G44" s="262">
        <f>F44/E44*100</f>
        <v>92.89047619047619</v>
      </c>
      <c r="I44" s="161"/>
      <c r="J44" s="161"/>
      <c r="K44" s="161"/>
      <c r="L44" s="161"/>
      <c r="M44" s="161"/>
    </row>
    <row r="45" spans="1:13" ht="12.75">
      <c r="A45" s="168"/>
      <c r="B45" s="271"/>
      <c r="C45" s="209">
        <v>4110</v>
      </c>
      <c r="D45" s="210" t="s">
        <v>189</v>
      </c>
      <c r="E45" s="223">
        <v>4200</v>
      </c>
      <c r="F45" s="139">
        <v>2000.44</v>
      </c>
      <c r="G45" s="262">
        <f>F45/E45*100</f>
        <v>47.62952380952381</v>
      </c>
      <c r="I45" s="161"/>
      <c r="J45" s="161"/>
      <c r="K45" s="161"/>
      <c r="L45" s="161"/>
      <c r="M45" s="161"/>
    </row>
    <row r="46" spans="1:13" ht="12.75">
      <c r="A46" s="168"/>
      <c r="B46" s="271"/>
      <c r="C46" s="209">
        <v>4120</v>
      </c>
      <c r="D46" s="210" t="s">
        <v>190</v>
      </c>
      <c r="E46" s="223">
        <v>570</v>
      </c>
      <c r="F46" s="139">
        <v>249.79</v>
      </c>
      <c r="G46" s="262">
        <f>F46/E46*100</f>
        <v>43.82280701754386</v>
      </c>
      <c r="I46" s="161"/>
      <c r="J46" s="161"/>
      <c r="K46" s="161"/>
      <c r="L46" s="161"/>
      <c r="M46" s="161"/>
    </row>
    <row r="47" spans="1:13" ht="12.75">
      <c r="A47" s="168"/>
      <c r="B47" s="271"/>
      <c r="C47" s="209">
        <v>4410</v>
      </c>
      <c r="D47" s="210" t="s">
        <v>194</v>
      </c>
      <c r="E47" s="223">
        <v>100</v>
      </c>
      <c r="F47" s="139"/>
      <c r="G47" s="262">
        <f>F47/E47*100</f>
        <v>0</v>
      </c>
      <c r="I47" s="161"/>
      <c r="J47" s="161"/>
      <c r="K47" s="161"/>
      <c r="L47" s="161"/>
      <c r="M47" s="161"/>
    </row>
    <row r="48" spans="1:13" ht="12.75">
      <c r="A48" s="186"/>
      <c r="B48" s="272"/>
      <c r="C48" s="209">
        <v>4440</v>
      </c>
      <c r="D48" s="210" t="s">
        <v>191</v>
      </c>
      <c r="E48" s="223">
        <v>1946</v>
      </c>
      <c r="F48" s="139">
        <v>1362.2</v>
      </c>
      <c r="G48" s="262">
        <f>F48/E48*100</f>
        <v>70</v>
      </c>
      <c r="I48" s="161"/>
      <c r="J48" s="161"/>
      <c r="K48" s="161"/>
      <c r="L48" s="161"/>
      <c r="M48" s="161"/>
    </row>
    <row r="49" spans="1:13" ht="12.75">
      <c r="A49" s="207"/>
      <c r="B49" s="258">
        <v>80110</v>
      </c>
      <c r="C49" s="259" t="s">
        <v>212</v>
      </c>
      <c r="D49" s="259"/>
      <c r="E49" s="269">
        <f>SUM(E50:E62)</f>
        <v>628683</v>
      </c>
      <c r="F49" s="270">
        <f>SUM(F50:F62)</f>
        <v>337502.41000000003</v>
      </c>
      <c r="G49" s="262">
        <f>F49/E49*100</f>
        <v>53.684036310827565</v>
      </c>
      <c r="I49" s="161"/>
      <c r="J49" s="161"/>
      <c r="K49" s="161"/>
      <c r="L49" s="185"/>
      <c r="M49" s="161"/>
    </row>
    <row r="50" spans="1:13" ht="12.75">
      <c r="A50" s="168"/>
      <c r="B50" s="263"/>
      <c r="C50" s="209">
        <v>3020</v>
      </c>
      <c r="D50" s="210" t="s">
        <v>196</v>
      </c>
      <c r="E50" s="223">
        <v>9250</v>
      </c>
      <c r="F50" s="139">
        <v>652.6</v>
      </c>
      <c r="G50" s="262">
        <f>F50/E50*100</f>
        <v>7.055135135135135</v>
      </c>
      <c r="I50" s="161"/>
      <c r="J50" s="161"/>
      <c r="K50" s="161"/>
      <c r="L50" s="185"/>
      <c r="M50" s="161"/>
    </row>
    <row r="51" spans="1:13" ht="24.75">
      <c r="A51" s="168"/>
      <c r="B51" s="263"/>
      <c r="C51" s="150">
        <v>3040</v>
      </c>
      <c r="D51" s="264" t="s">
        <v>197</v>
      </c>
      <c r="E51" s="223">
        <v>4000</v>
      </c>
      <c r="F51" s="139"/>
      <c r="G51" s="262">
        <f>F51/E51*100</f>
        <v>0</v>
      </c>
      <c r="I51" s="161"/>
      <c r="J51" s="161"/>
      <c r="K51" s="161"/>
      <c r="L51" s="185"/>
      <c r="M51" s="161"/>
    </row>
    <row r="52" spans="1:13" ht="12.75">
      <c r="A52" s="168"/>
      <c r="B52" s="263"/>
      <c r="C52" s="209">
        <v>4010</v>
      </c>
      <c r="D52" s="210" t="s">
        <v>187</v>
      </c>
      <c r="E52" s="223">
        <v>412240</v>
      </c>
      <c r="F52" s="139">
        <v>199044.26</v>
      </c>
      <c r="G52" s="262">
        <f>F52/E52*100</f>
        <v>48.28358723073938</v>
      </c>
      <c r="I52" s="185"/>
      <c r="J52" s="161"/>
      <c r="K52" s="161"/>
      <c r="L52" s="185"/>
      <c r="M52" s="161"/>
    </row>
    <row r="53" spans="1:13" ht="12.75">
      <c r="A53" s="168"/>
      <c r="B53" s="263"/>
      <c r="C53" s="209">
        <v>4040</v>
      </c>
      <c r="D53" s="210" t="s">
        <v>188</v>
      </c>
      <c r="E53" s="159">
        <v>33050</v>
      </c>
      <c r="F53" s="139">
        <v>33043.1</v>
      </c>
      <c r="G53" s="262">
        <f>F53/E53*100</f>
        <v>99.97912254160363</v>
      </c>
      <c r="I53" s="161"/>
      <c r="J53" s="161"/>
      <c r="K53" s="161"/>
      <c r="L53" s="185"/>
      <c r="M53" s="161"/>
    </row>
    <row r="54" spans="1:13" ht="12.75">
      <c r="A54" s="168"/>
      <c r="B54" s="263"/>
      <c r="C54" s="209">
        <v>4110</v>
      </c>
      <c r="D54" s="210" t="s">
        <v>189</v>
      </c>
      <c r="E54" s="223">
        <v>78100</v>
      </c>
      <c r="F54" s="139">
        <v>40695.21</v>
      </c>
      <c r="G54" s="262">
        <f>F54/E54*100</f>
        <v>52.106542893725994</v>
      </c>
      <c r="I54" s="161"/>
      <c r="J54" s="161"/>
      <c r="K54" s="161"/>
      <c r="L54" s="185"/>
      <c r="M54" s="161"/>
    </row>
    <row r="55" spans="1:13" ht="12.75">
      <c r="A55" s="168"/>
      <c r="B55" s="263"/>
      <c r="C55" s="209">
        <v>4120</v>
      </c>
      <c r="D55" s="210" t="s">
        <v>190</v>
      </c>
      <c r="E55" s="223">
        <v>10630</v>
      </c>
      <c r="F55" s="139">
        <v>5616.62</v>
      </c>
      <c r="G55" s="262">
        <f>F55/E55*100</f>
        <v>52.837441204139225</v>
      </c>
      <c r="I55" s="161"/>
      <c r="J55" s="161"/>
      <c r="K55" s="161"/>
      <c r="L55" s="185"/>
      <c r="M55" s="161"/>
    </row>
    <row r="56" spans="1:13" ht="12.75">
      <c r="A56" s="168"/>
      <c r="B56" s="263"/>
      <c r="C56" s="209">
        <v>4210</v>
      </c>
      <c r="D56" s="210" t="s">
        <v>173</v>
      </c>
      <c r="E56" s="223">
        <v>28000</v>
      </c>
      <c r="F56" s="139">
        <v>21505.86</v>
      </c>
      <c r="G56" s="262">
        <f>F56/E56*100</f>
        <v>76.80664285714286</v>
      </c>
      <c r="I56" s="161"/>
      <c r="J56" s="161"/>
      <c r="K56" s="161"/>
      <c r="L56" s="185"/>
      <c r="M56" s="161"/>
    </row>
    <row r="57" spans="1:13" ht="12.75">
      <c r="A57" s="168"/>
      <c r="B57" s="263"/>
      <c r="C57" s="209">
        <v>4240</v>
      </c>
      <c r="D57" s="210" t="s">
        <v>210</v>
      </c>
      <c r="E57" s="223">
        <v>1000</v>
      </c>
      <c r="F57" s="139">
        <v>882.02</v>
      </c>
      <c r="G57" s="262">
        <f>F57/E57*100</f>
        <v>88.202</v>
      </c>
      <c r="I57" s="161"/>
      <c r="J57" s="161"/>
      <c r="K57" s="161"/>
      <c r="L57" s="161"/>
      <c r="M57" s="161"/>
    </row>
    <row r="58" spans="1:13" ht="12.75">
      <c r="A58" s="168"/>
      <c r="B58" s="263"/>
      <c r="C58" s="209">
        <v>4260</v>
      </c>
      <c r="D58" s="210" t="s">
        <v>198</v>
      </c>
      <c r="E58" s="223">
        <v>5000</v>
      </c>
      <c r="F58" s="139">
        <v>3761.71</v>
      </c>
      <c r="G58" s="262">
        <f>F58/E58*100</f>
        <v>75.2342</v>
      </c>
      <c r="I58" s="161"/>
      <c r="J58" s="161"/>
      <c r="K58" s="161"/>
      <c r="L58" s="161"/>
      <c r="M58" s="161"/>
    </row>
    <row r="59" spans="1:13" ht="12.75">
      <c r="A59" s="168"/>
      <c r="B59" s="263"/>
      <c r="C59" s="209">
        <v>4300</v>
      </c>
      <c r="D59" s="210" t="s">
        <v>185</v>
      </c>
      <c r="E59" s="223">
        <v>17500</v>
      </c>
      <c r="F59" s="139">
        <v>11449.34</v>
      </c>
      <c r="G59" s="262">
        <f>F59/E59*100</f>
        <v>65.4248</v>
      </c>
      <c r="I59" s="161"/>
      <c r="J59" s="161"/>
      <c r="K59" s="161"/>
      <c r="L59" s="161"/>
      <c r="M59" s="161"/>
    </row>
    <row r="60" spans="1:13" ht="12.75">
      <c r="A60" s="168"/>
      <c r="B60" s="263"/>
      <c r="C60" s="209">
        <v>4410</v>
      </c>
      <c r="D60" s="210" t="s">
        <v>194</v>
      </c>
      <c r="E60" s="223">
        <v>1400</v>
      </c>
      <c r="F60" s="139">
        <v>809.19</v>
      </c>
      <c r="G60" s="262">
        <f>F60/E60*100</f>
        <v>57.799285714285716</v>
      </c>
      <c r="I60" s="161"/>
      <c r="J60" s="161"/>
      <c r="K60" s="161"/>
      <c r="L60" s="161"/>
      <c r="M60" s="161"/>
    </row>
    <row r="61" spans="1:13" ht="12.75">
      <c r="A61" s="168"/>
      <c r="B61" s="263"/>
      <c r="C61" s="209">
        <v>4430</v>
      </c>
      <c r="D61" s="210" t="s">
        <v>180</v>
      </c>
      <c r="E61" s="223">
        <v>500</v>
      </c>
      <c r="F61" s="139">
        <v>446</v>
      </c>
      <c r="G61" s="262">
        <f>F61/E61*100</f>
        <v>89.2</v>
      </c>
      <c r="I61" s="161"/>
      <c r="J61" s="161"/>
      <c r="K61" s="161"/>
      <c r="L61" s="161"/>
      <c r="M61" s="161"/>
    </row>
    <row r="62" spans="1:13" ht="12.75">
      <c r="A62" s="168"/>
      <c r="B62" s="263"/>
      <c r="C62" s="209">
        <v>4440</v>
      </c>
      <c r="D62" s="210" t="s">
        <v>191</v>
      </c>
      <c r="E62" s="223">
        <v>28013</v>
      </c>
      <c r="F62" s="139">
        <v>19596.5</v>
      </c>
      <c r="G62" s="262">
        <f>F62/E62*100</f>
        <v>69.9550208831614</v>
      </c>
      <c r="I62" s="161"/>
      <c r="J62" s="161"/>
      <c r="K62" s="161"/>
      <c r="L62" s="161"/>
      <c r="M62" s="161"/>
    </row>
    <row r="63" spans="1:13" ht="12.75">
      <c r="A63" s="168"/>
      <c r="B63" s="258">
        <v>80113</v>
      </c>
      <c r="C63" s="259" t="s">
        <v>213</v>
      </c>
      <c r="D63" s="259"/>
      <c r="E63" s="36">
        <f>SUM(E64:E69)</f>
        <v>177400</v>
      </c>
      <c r="F63" s="37">
        <f>SUM(F64:F69)</f>
        <v>104491.54000000001</v>
      </c>
      <c r="G63" s="262">
        <f>F63/E63*100</f>
        <v>58.90165727170237</v>
      </c>
      <c r="I63" s="161"/>
      <c r="J63" s="161"/>
      <c r="K63" s="161"/>
      <c r="L63" s="161"/>
      <c r="M63" s="161"/>
    </row>
    <row r="64" spans="1:13" ht="12.75">
      <c r="A64" s="168"/>
      <c r="B64" s="271"/>
      <c r="C64" s="209">
        <v>4010</v>
      </c>
      <c r="D64" s="210" t="s">
        <v>187</v>
      </c>
      <c r="E64" s="223">
        <v>8000</v>
      </c>
      <c r="F64" s="277">
        <v>3672</v>
      </c>
      <c r="G64" s="262">
        <f>F64/E64*100</f>
        <v>45.9</v>
      </c>
      <c r="I64"/>
      <c r="J64" s="161"/>
      <c r="K64"/>
      <c r="L64"/>
      <c r="M64" s="161"/>
    </row>
    <row r="65" spans="1:13" ht="12.75">
      <c r="A65" s="168"/>
      <c r="B65" s="271"/>
      <c r="C65" s="209">
        <v>4110</v>
      </c>
      <c r="D65" s="210" t="s">
        <v>189</v>
      </c>
      <c r="E65" s="223">
        <v>1500</v>
      </c>
      <c r="F65" s="277">
        <v>407.41</v>
      </c>
      <c r="G65" s="262">
        <f>F65/E65*100</f>
        <v>27.160666666666668</v>
      </c>
      <c r="H65" s="161"/>
      <c r="I65" s="161"/>
      <c r="J65" s="161"/>
      <c r="K65"/>
      <c r="L65"/>
      <c r="M65" s="161"/>
    </row>
    <row r="66" spans="1:13" ht="12.75">
      <c r="A66" s="168"/>
      <c r="B66" s="271"/>
      <c r="C66" s="209">
        <v>4120</v>
      </c>
      <c r="D66" s="210" t="s">
        <v>190</v>
      </c>
      <c r="E66" s="223">
        <v>200</v>
      </c>
      <c r="F66" s="277"/>
      <c r="G66" s="262">
        <f>F66/E66*100</f>
        <v>0</v>
      </c>
      <c r="H66" s="161"/>
      <c r="I66" s="161"/>
      <c r="J66" s="161"/>
      <c r="K66"/>
      <c r="L66"/>
      <c r="M66" s="161"/>
    </row>
    <row r="67" spans="1:13" ht="12.75">
      <c r="A67" s="168"/>
      <c r="B67" s="271"/>
      <c r="C67" s="209">
        <v>4210</v>
      </c>
      <c r="D67" s="210" t="s">
        <v>173</v>
      </c>
      <c r="E67" s="223">
        <v>5000</v>
      </c>
      <c r="F67" s="277">
        <v>2192.41</v>
      </c>
      <c r="G67" s="262">
        <f>F67/E67*100</f>
        <v>43.8482</v>
      </c>
      <c r="H67" s="185"/>
      <c r="I67" s="185"/>
      <c r="J67" s="161"/>
      <c r="K67"/>
      <c r="L67"/>
      <c r="M67" s="161"/>
    </row>
    <row r="68" spans="1:13" ht="12.75">
      <c r="A68" s="168"/>
      <c r="B68" s="271"/>
      <c r="C68" s="209">
        <v>4300</v>
      </c>
      <c r="D68" s="210" t="s">
        <v>185</v>
      </c>
      <c r="E68" s="223">
        <v>160000</v>
      </c>
      <c r="F68" s="277">
        <v>97419.72</v>
      </c>
      <c r="G68" s="262">
        <f>F68/E68*100</f>
        <v>60.887325000000004</v>
      </c>
      <c r="H68" s="161"/>
      <c r="I68" s="161"/>
      <c r="J68" s="161"/>
      <c r="K68" s="161"/>
      <c r="L68" s="161"/>
      <c r="M68" s="161"/>
    </row>
    <row r="69" spans="1:13" ht="12.75">
      <c r="A69" s="168"/>
      <c r="B69" s="271"/>
      <c r="C69" s="209">
        <v>4430</v>
      </c>
      <c r="D69" s="210" t="s">
        <v>180</v>
      </c>
      <c r="E69" s="223">
        <v>2700</v>
      </c>
      <c r="F69" s="277">
        <v>800</v>
      </c>
      <c r="G69" s="262">
        <f>F69/E69*100</f>
        <v>29.629629629629626</v>
      </c>
      <c r="H69" s="161"/>
      <c r="I69" s="161"/>
      <c r="J69" s="161"/>
      <c r="K69" s="161"/>
      <c r="L69" s="161"/>
      <c r="M69" s="161"/>
    </row>
    <row r="70" spans="1:13" ht="12.75">
      <c r="A70" s="168"/>
      <c r="B70" s="237">
        <v>80146</v>
      </c>
      <c r="C70" s="166" t="s">
        <v>214</v>
      </c>
      <c r="D70" s="166"/>
      <c r="E70" s="269">
        <f>SUM(E71:E73)</f>
        <v>11500</v>
      </c>
      <c r="F70" s="270">
        <f>SUM(F71:F73)</f>
        <v>1818.1200000000001</v>
      </c>
      <c r="G70" s="262">
        <f>F70/E70*100</f>
        <v>15.809739130434783</v>
      </c>
      <c r="I70" s="161"/>
      <c r="J70" s="161"/>
      <c r="K70" s="161"/>
      <c r="L70" s="161"/>
      <c r="M70" s="161"/>
    </row>
    <row r="71" spans="1:13" ht="12.75">
      <c r="A71" s="168"/>
      <c r="B71" s="215"/>
      <c r="C71" s="209">
        <v>4210</v>
      </c>
      <c r="D71" s="210" t="s">
        <v>173</v>
      </c>
      <c r="E71" s="223">
        <v>1500</v>
      </c>
      <c r="F71" s="139">
        <f>773.44</f>
        <v>773.44</v>
      </c>
      <c r="G71" s="262">
        <f>F71/E71*100</f>
        <v>51.562666666666665</v>
      </c>
      <c r="I71" s="161"/>
      <c r="J71" s="161"/>
      <c r="K71" s="161"/>
      <c r="L71" s="161"/>
      <c r="M71" s="161"/>
    </row>
    <row r="72" spans="1:13" ht="12.75">
      <c r="A72" s="168"/>
      <c r="B72" s="215"/>
      <c r="C72" s="209">
        <v>4300</v>
      </c>
      <c r="D72" s="210" t="s">
        <v>185</v>
      </c>
      <c r="E72" s="223">
        <v>7000</v>
      </c>
      <c r="F72" s="139">
        <f>663+360</f>
        <v>1023</v>
      </c>
      <c r="G72" s="262">
        <f>F72/E72*100</f>
        <v>14.614285714285714</v>
      </c>
      <c r="I72" s="161"/>
      <c r="J72" s="161"/>
      <c r="K72" s="161"/>
      <c r="L72" s="161"/>
      <c r="M72" s="161"/>
    </row>
    <row r="73" spans="1:13" ht="12.75">
      <c r="A73" s="168"/>
      <c r="B73" s="278"/>
      <c r="C73" s="209">
        <v>4410</v>
      </c>
      <c r="D73" s="210" t="s">
        <v>194</v>
      </c>
      <c r="E73" s="223">
        <v>3000</v>
      </c>
      <c r="F73" s="139">
        <f>21.68</f>
        <v>21.68</v>
      </c>
      <c r="G73" s="262">
        <f>F73/E73*100</f>
        <v>0.7226666666666667</v>
      </c>
      <c r="I73" s="161"/>
      <c r="J73" s="161"/>
      <c r="K73" s="161"/>
      <c r="L73" s="161"/>
      <c r="M73" s="161"/>
    </row>
    <row r="74" spans="1:13" ht="12.75">
      <c r="A74" s="168"/>
      <c r="B74" s="213">
        <v>80195</v>
      </c>
      <c r="C74" s="166" t="s">
        <v>122</v>
      </c>
      <c r="D74" s="166"/>
      <c r="E74" s="36">
        <f>SUM(E75:E77)</f>
        <v>30326</v>
      </c>
      <c r="F74" s="37">
        <f>SUM(F75:F77)</f>
        <v>200</v>
      </c>
      <c r="G74" s="262">
        <f>F74/E74*100</f>
        <v>0.6595000989250148</v>
      </c>
      <c r="I74" s="161"/>
      <c r="J74" s="161"/>
      <c r="K74" s="161"/>
      <c r="L74" s="161"/>
      <c r="M74" s="161"/>
    </row>
    <row r="75" spans="1:13" ht="12.75">
      <c r="A75" s="168"/>
      <c r="B75" s="214"/>
      <c r="C75" s="7">
        <v>3030</v>
      </c>
      <c r="D75" s="155" t="s">
        <v>193</v>
      </c>
      <c r="E75" s="42">
        <v>200</v>
      </c>
      <c r="F75" s="43">
        <v>200</v>
      </c>
      <c r="G75" s="262">
        <f>F75/E75*100</f>
        <v>100</v>
      </c>
      <c r="I75" s="161"/>
      <c r="J75" s="161"/>
      <c r="K75" s="161"/>
      <c r="L75" s="161"/>
      <c r="M75" s="161"/>
    </row>
    <row r="76" spans="1:13" ht="12.75">
      <c r="A76" s="168"/>
      <c r="B76" s="215"/>
      <c r="C76" s="209">
        <v>4300</v>
      </c>
      <c r="D76" s="210" t="s">
        <v>185</v>
      </c>
      <c r="E76" s="159">
        <v>28130</v>
      </c>
      <c r="F76" s="160"/>
      <c r="G76" s="262">
        <f>F76/E76*100</f>
        <v>0</v>
      </c>
      <c r="I76" s="161"/>
      <c r="J76" s="161"/>
      <c r="K76" s="161"/>
      <c r="L76" s="161"/>
      <c r="M76" s="161"/>
    </row>
    <row r="77" spans="1:13" ht="12.75">
      <c r="A77" s="168"/>
      <c r="B77" s="216"/>
      <c r="C77" s="209">
        <v>4440</v>
      </c>
      <c r="D77" s="210" t="s">
        <v>191</v>
      </c>
      <c r="E77" s="159">
        <v>1996</v>
      </c>
      <c r="F77" s="160"/>
      <c r="G77" s="262">
        <f>F77/E77*100</f>
        <v>0</v>
      </c>
      <c r="I77" s="161"/>
      <c r="J77" s="161"/>
      <c r="K77" s="161"/>
      <c r="L77" s="161"/>
      <c r="M77" s="161"/>
    </row>
    <row r="78" spans="1:7" ht="13.5">
      <c r="A78" s="87">
        <v>854</v>
      </c>
      <c r="B78" s="279" t="s">
        <v>123</v>
      </c>
      <c r="C78" s="279"/>
      <c r="D78" s="279"/>
      <c r="E78" s="15">
        <f>SUM(E79)</f>
        <v>30676</v>
      </c>
      <c r="F78" s="16">
        <f>SUM(F79)</f>
        <v>14896.89</v>
      </c>
      <c r="G78" s="262">
        <f>F78/E78*100</f>
        <v>48.562035467466416</v>
      </c>
    </row>
    <row r="79" spans="1:7" ht="12.75">
      <c r="A79" s="172"/>
      <c r="B79" s="280">
        <v>85401</v>
      </c>
      <c r="C79" s="281" t="s">
        <v>222</v>
      </c>
      <c r="D79" s="281"/>
      <c r="E79" s="36">
        <f>SUM(E80:E86)</f>
        <v>30676</v>
      </c>
      <c r="F79" s="37">
        <f>SUM(F80:F86)</f>
        <v>14896.89</v>
      </c>
      <c r="G79" s="262">
        <f>F79/E79*100</f>
        <v>48.562035467466416</v>
      </c>
    </row>
    <row r="80" spans="1:7" ht="12.75">
      <c r="A80" s="172"/>
      <c r="B80" s="280"/>
      <c r="C80" s="209">
        <v>3020</v>
      </c>
      <c r="D80" s="171" t="s">
        <v>196</v>
      </c>
      <c r="E80" s="223">
        <v>530</v>
      </c>
      <c r="F80" s="139"/>
      <c r="G80" s="262">
        <f>F80/E80*100</f>
        <v>0</v>
      </c>
    </row>
    <row r="81" spans="1:7" ht="24.75">
      <c r="A81" s="172"/>
      <c r="B81" s="280"/>
      <c r="C81" s="150">
        <v>3040</v>
      </c>
      <c r="D81" s="264" t="s">
        <v>197</v>
      </c>
      <c r="E81" s="223">
        <v>300</v>
      </c>
      <c r="F81" s="139"/>
      <c r="G81" s="262">
        <f>F81/E81*100</f>
        <v>0</v>
      </c>
    </row>
    <row r="82" spans="1:7" ht="12.75">
      <c r="A82" s="172"/>
      <c r="B82" s="280"/>
      <c r="C82" s="209">
        <v>4010</v>
      </c>
      <c r="D82" s="210" t="s">
        <v>187</v>
      </c>
      <c r="E82" s="223">
        <v>22800</v>
      </c>
      <c r="F82" s="139">
        <v>10306.5</v>
      </c>
      <c r="G82" s="262">
        <f>F82/E82*100</f>
        <v>45.203947368421055</v>
      </c>
    </row>
    <row r="83" spans="1:7" ht="12.75">
      <c r="A83" s="172"/>
      <c r="B83" s="280"/>
      <c r="C83" s="209">
        <v>4040</v>
      </c>
      <c r="D83" s="210" t="s">
        <v>188</v>
      </c>
      <c r="E83" s="223">
        <v>1380</v>
      </c>
      <c r="F83" s="139">
        <v>1286</v>
      </c>
      <c r="G83" s="262">
        <f>F83/E83*100</f>
        <v>93.18840579710145</v>
      </c>
    </row>
    <row r="84" spans="1:7" ht="12.75">
      <c r="A84" s="172"/>
      <c r="B84" s="280"/>
      <c r="C84" s="209">
        <v>4110</v>
      </c>
      <c r="D84" s="210" t="s">
        <v>189</v>
      </c>
      <c r="E84" s="223">
        <v>3270</v>
      </c>
      <c r="F84" s="139">
        <v>1706.78</v>
      </c>
      <c r="G84" s="262">
        <f>F84/E84*100</f>
        <v>52.19510703363915</v>
      </c>
    </row>
    <row r="85" spans="1:7" ht="12.75">
      <c r="A85" s="172"/>
      <c r="B85" s="280"/>
      <c r="C85" s="209">
        <v>4120</v>
      </c>
      <c r="D85" s="210" t="s">
        <v>190</v>
      </c>
      <c r="E85" s="223">
        <v>450</v>
      </c>
      <c r="F85" s="139">
        <v>235.41</v>
      </c>
      <c r="G85" s="262">
        <f>F85/E85*100</f>
        <v>52.31333333333333</v>
      </c>
    </row>
    <row r="86" spans="1:7" ht="12.75">
      <c r="A86" s="212"/>
      <c r="B86" s="282"/>
      <c r="C86" s="209">
        <v>4440</v>
      </c>
      <c r="D86" s="210" t="s">
        <v>191</v>
      </c>
      <c r="E86" s="223">
        <v>1946</v>
      </c>
      <c r="F86" s="139">
        <v>1362.2</v>
      </c>
      <c r="G86" s="262">
        <f>F86/E86*100</f>
        <v>70</v>
      </c>
    </row>
  </sheetData>
  <mergeCells count="14">
    <mergeCell ref="E1:E2"/>
    <mergeCell ref="F1:F2"/>
    <mergeCell ref="G1:G2"/>
    <mergeCell ref="B3:D3"/>
    <mergeCell ref="C4:D4"/>
    <mergeCell ref="C18:D18"/>
    <mergeCell ref="C32:D32"/>
    <mergeCell ref="C41:D41"/>
    <mergeCell ref="C49:D49"/>
    <mergeCell ref="C63:D63"/>
    <mergeCell ref="C70:D70"/>
    <mergeCell ref="C74:D74"/>
    <mergeCell ref="B78:D78"/>
    <mergeCell ref="C79:D7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Słowik</dc:creator>
  <cp:keywords/>
  <dc:description/>
  <cp:lastModifiedBy>UG</cp:lastModifiedBy>
  <cp:lastPrinted>2006-08-29T05:47:34Z</cp:lastPrinted>
  <dcterms:created xsi:type="dcterms:W3CDTF">2001-07-06T09:09:05Z</dcterms:created>
  <dcterms:modified xsi:type="dcterms:W3CDTF">2005-10-04T11:42:33Z</dcterms:modified>
  <cp:category/>
  <cp:version/>
  <cp:contentType/>
  <cp:contentStatus/>
  <cp:revision>1</cp:revision>
</cp:coreProperties>
</file>