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3"/>
  </bookViews>
  <sheets>
    <sheet name="1" sheetId="1" r:id="rId1"/>
    <sheet name="2" sheetId="2" r:id="rId2"/>
    <sheet name="2a" sheetId="3" r:id="rId3"/>
    <sheet name="4" sheetId="4" r:id="rId4"/>
  </sheets>
  <definedNames/>
  <calcPr fullCalcOnLoad="1"/>
</workbook>
</file>

<file path=xl/comments1.xml><?xml version="1.0" encoding="utf-8"?>
<comments xmlns="http://schemas.openxmlformats.org/spreadsheetml/2006/main">
  <authors>
    <author>AS</author>
  </authors>
  <commentList>
    <comment ref="E71" authorId="0">
      <text>
        <r>
          <rPr>
            <sz val="10"/>
            <rFont val="Arial CE"/>
            <family val="2"/>
          </rPr>
          <t>666.226
po zm
657.698</t>
        </r>
      </text>
    </comment>
  </commentList>
</comments>
</file>

<file path=xl/sharedStrings.xml><?xml version="1.0" encoding="utf-8"?>
<sst xmlns="http://schemas.openxmlformats.org/spreadsheetml/2006/main" count="677" uniqueCount="293">
  <si>
    <t>Załącznik nr 1 do zarządzenia nr 77/ 2007</t>
  </si>
  <si>
    <t>Wójta Gminy Kruklanki</t>
  </si>
  <si>
    <t>z dnia 14 grudnia 2007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</si>
  <si>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2007</t>
    </r>
  </si>
  <si>
    <t>Klasyfikacja</t>
  </si>
  <si>
    <t xml:space="preserve">Wyszczególnienie </t>
  </si>
  <si>
    <t>Plan na 2007</t>
  </si>
  <si>
    <t>Zwiększenie</t>
  </si>
  <si>
    <t>Zmniejszenie</t>
  </si>
  <si>
    <t>Plan po zmianach</t>
  </si>
  <si>
    <t>Dział</t>
  </si>
  <si>
    <t>Rozdział</t>
  </si>
  <si>
    <t>§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</si>
  <si>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</si>
  <si>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</si>
  <si>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</si>
  <si>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</si>
  <si>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</si>
  <si>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admin. rządowej oraz innych ustaw zleconych gminie ustawami</t>
  </si>
  <si>
    <t>01036</t>
  </si>
  <si>
    <t>Restrukturyzacja i modernizacja sektora żywnościowego oraz rozwój obszarów wiejskich</t>
  </si>
  <si>
    <t>Środki na dofinansowanie własnych inwestycji gmin, powiatów, samorządów województw, pozyskane z innych źródeł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</si>
  <si>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</si>
  <si>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</si>
  <si>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</si>
  <si>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</si>
  <si>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</si>
  <si>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</si>
  <si>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TRANSPORT I ŁĄCZNOŚĆ</t>
  </si>
  <si>
    <t>60016</t>
  </si>
  <si>
    <t>Drogi publiczne gminne</t>
  </si>
  <si>
    <t>Dotacje celowe na zadania bieżące realizowane na podstawie porozumień (umów) między j.s.t. otrzymane z urzędu marszałkowskiego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</si>
  <si>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</si>
  <si>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</si>
  <si>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</si>
  <si>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</si>
  <si>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</si>
  <si>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</si>
  <si>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</si>
  <si>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</si>
  <si>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</si>
  <si>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0910</t>
  </si>
  <si>
    <t>Odsetki od nieterminowych wpłat z tytułu podatków i opłat</t>
  </si>
  <si>
    <t>710</t>
  </si>
  <si>
    <t>DZIAŁALNOŚĆ USŁUGOWA</t>
  </si>
  <si>
    <t xml:space="preserve"> 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</si>
  <si>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</si>
  <si>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</si>
  <si>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</si>
  <si>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</si>
  <si>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</si>
  <si>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</si>
  <si>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</si>
  <si>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</si>
  <si>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</si>
  <si>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</si>
  <si>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</si>
  <si>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</si>
  <si>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</si>
  <si>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</si>
  <si>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BEZPIECZEŃSTWO  PUBLICZNE  I  OCHRONA  PRZECIWPOŻAROWA</t>
  </si>
  <si>
    <t>Ochotnicze straże pożarne</t>
  </si>
  <si>
    <t>Dotacje celowe otrzymane na inwestycje i zakupy inwestycyjne realizowane na podstawie porozumień (umów) między jednostkami samorządu terytorialnego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</si>
  <si>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</si>
  <si>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</si>
  <si>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</si>
  <si>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</si>
  <si>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</si>
  <si>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</si>
  <si>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</si>
  <si>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</si>
  <si>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</si>
  <si>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</si>
  <si>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</si>
  <si>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</si>
  <si>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</si>
  <si>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</si>
  <si>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</si>
  <si>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</si>
  <si>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</si>
  <si>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</si>
  <si>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0500</t>
  </si>
  <si>
    <t>Podatek od czynności cywilno prawnych</t>
  </si>
  <si>
    <t>0690</t>
  </si>
  <si>
    <t>Wpływy z różnych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</si>
  <si>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</si>
  <si>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</si>
  <si>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</si>
  <si>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</si>
  <si>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</si>
  <si>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</si>
  <si>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</si>
  <si>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</si>
  <si>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</si>
  <si>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</si>
  <si>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</si>
  <si>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</si>
  <si>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</si>
  <si>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</si>
  <si>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</si>
  <si>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</si>
  <si>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</si>
  <si>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</si>
  <si>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</si>
  <si>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</si>
  <si>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</si>
  <si>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</si>
  <si>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</si>
  <si>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</si>
  <si>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</si>
  <si>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75802</t>
  </si>
  <si>
    <t>Uzupełnienie subwencji ogólnej dla j.s.t.</t>
  </si>
  <si>
    <t>2750</t>
  </si>
  <si>
    <t>Środki na uzupełnienie dochodów gmin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</si>
  <si>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</si>
  <si>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</si>
  <si>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</si>
  <si>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</si>
  <si>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</si>
  <si>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</si>
  <si>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</si>
  <si>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</si>
  <si>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</si>
  <si>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</si>
  <si>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</si>
  <si>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gmin.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</si>
  <si>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</si>
  <si>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</si>
  <si>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</si>
  <si>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</si>
  <si>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</si>
  <si>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</si>
  <si>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</si>
  <si>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</si>
  <si>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</si>
  <si>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</si>
  <si>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</si>
  <si>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</si>
  <si>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</si>
  <si>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</si>
  <si>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85219</t>
  </si>
  <si>
    <t>Ośrodki pomocy społecznej</t>
  </si>
  <si>
    <t>85278</t>
  </si>
  <si>
    <t>Usuwanie skutków klęsk żywiołowych</t>
  </si>
  <si>
    <t>EDUKACYJNA OPIEKA WYCHOWAWCZA</t>
  </si>
  <si>
    <t>Pomoc materialna dla uczniów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</si>
  <si>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</si>
  <si>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</si>
  <si>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</si>
  <si>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</si>
  <si>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</si>
  <si>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</si>
  <si>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DOCHODY OGÓŁEM</t>
  </si>
  <si>
    <t>Załącznik nr 2 do zarządzenia nr 77/ 2007</t>
  </si>
  <si>
    <r>
      <t xml:space="preserve"> Plan</t>
    </r>
    <r>
      <rPr>
        <b/>
        <sz val="14"/>
        <rFont val="Times New Roman"/>
        <family val="1"/>
      </rPr>
      <t xml:space="preserve"> WYDATKÓW</t>
    </r>
    <r>
      <rPr>
        <sz val="14"/>
        <rFont val="Times New Roman"/>
        <family val="1"/>
      </rPr>
      <t xml:space="preserve"> budżetu Gminy Kruklanki na 2007</t>
    </r>
  </si>
  <si>
    <t>Nazwa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</si>
  <si>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</si>
  <si>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</si>
  <si>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</si>
  <si>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</si>
  <si>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</si>
  <si>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</si>
  <si>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Wynagrodzenia bezosobowe</t>
  </si>
  <si>
    <t>Zakup materiałów i wyposażenia</t>
  </si>
  <si>
    <t>Zakup usług pozostałych</t>
  </si>
  <si>
    <t>Różne opłaty i składki</t>
  </si>
  <si>
    <t>400</t>
  </si>
  <si>
    <t>WYTWARZANIE I ZAOPATRYWANIE W ENERGIĘ ELEKTRYCZNĄ, GAZ I WODĘ</t>
  </si>
  <si>
    <t>40002</t>
  </si>
  <si>
    <t>Dostarczanie wody</t>
  </si>
  <si>
    <t>TURYSTYKA</t>
  </si>
  <si>
    <t>63003</t>
  </si>
  <si>
    <t>Zadania w zakresie upowszechniania turystyki</t>
  </si>
  <si>
    <t>Dotacje celowe na zadania bieżące</t>
  </si>
  <si>
    <t>Wynagrodzenia osobowe pracowników</t>
  </si>
  <si>
    <t>Wynagrodzenia agencyjno-prowizyjne</t>
  </si>
  <si>
    <t>Składki na ubezpieczenia społeczne</t>
  </si>
  <si>
    <t>Składki na Fundusz Pracy</t>
  </si>
  <si>
    <t>Zakup pozostałych usług</t>
  </si>
  <si>
    <t xml:space="preserve">Zakup pozostałych usług </t>
  </si>
  <si>
    <t>ADMINISTRACJA PUBLICZNA</t>
  </si>
  <si>
    <t>Dodatkowe wynagrodzenie roczne</t>
  </si>
  <si>
    <t>Odpisy na zakładowy fundusz świadczeń socjalnych</t>
  </si>
  <si>
    <t xml:space="preserve">Rady gmin (miast i miast na prawach powiatu) </t>
  </si>
  <si>
    <t>Różne wydatki na rzecz osób fizycznych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</si>
  <si>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</si>
  <si>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</si>
  <si>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</si>
  <si>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</si>
  <si>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</si>
  <si>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>Zakup usług dostępu do sieci Internet</t>
  </si>
  <si>
    <t>Opłaty z tytułu zakupu usług komunikacyjnych telefonii komórkowej</t>
  </si>
  <si>
    <t>Opłaty z tytułu zakupu usług komunikacyjnych telefonii stacjonarnej</t>
  </si>
  <si>
    <t>Szkolenia pracowników nie będących członkami korpusu służby cywilnej</t>
  </si>
  <si>
    <t>Zakup materiałów papierniczych do do sprzętu drukarskiego i urządzeń kserograficznych</t>
  </si>
  <si>
    <t>Zakup akcesoriów komputerowych, w tym programów i licencji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</si>
  <si>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</si>
  <si>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</si>
  <si>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</si>
  <si>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</si>
  <si>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</si>
  <si>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</si>
  <si>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</si>
  <si>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</si>
  <si>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Dodatkowe wynagrodzenia roczne</t>
  </si>
  <si>
    <t>Zakup pomocy naukowych, dydaktycznych i książek</t>
  </si>
  <si>
    <t>Usługi materialne</t>
  </si>
  <si>
    <t>Przedszkola</t>
  </si>
  <si>
    <t>Gimnazja</t>
  </si>
  <si>
    <t>Dowożenie uczniów do szkół</t>
  </si>
  <si>
    <t>Dokształcanie i doskonalenie nauczycieli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</si>
  <si>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</si>
  <si>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</si>
  <si>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</si>
  <si>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</si>
  <si>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</si>
  <si>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</si>
  <si>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</si>
  <si>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Inne formy pomocy dla uczniów</t>
  </si>
  <si>
    <t>Oczyszczanie miast i wsi</t>
  </si>
  <si>
    <t>Utrzymanie zieleni w miastach i gminach</t>
  </si>
  <si>
    <t>Oświetlenie ulic</t>
  </si>
  <si>
    <t>Wpływy i wydatki związane z gromadzeniem środków z opłat i kar za korzystanie ze środowiska</t>
  </si>
  <si>
    <t>Wpłaty na P F R O N</t>
  </si>
  <si>
    <t>Różne opłaty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</si>
  <si>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</si>
  <si>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</si>
  <si>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</si>
  <si>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</si>
  <si>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</si>
  <si>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</si>
  <si>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t>OGÓŁEM WYDATKI</t>
  </si>
  <si>
    <t>OŚWIATA' 2007</t>
  </si>
  <si>
    <t>Szkoły podstawowe - Kruklanki</t>
  </si>
  <si>
    <t>Szkoły podstawowe - Boćwinka</t>
  </si>
  <si>
    <t>Przedszkola przy szkołach podstawowych Kruklanki</t>
  </si>
  <si>
    <t>Przedszkola przy szkołach podstawowych Boćwinka</t>
  </si>
  <si>
    <t>Załącznik nr 4 do uchwały nr IX/55/ 2007</t>
  </si>
  <si>
    <t>Rady Gminy Kruklanki</t>
  </si>
  <si>
    <t>z dnia 28 listopada 2007</t>
  </si>
  <si>
    <t>Źródła sfinansowania deficytu lub rozdysponowanie nadwyżki budżetowej</t>
  </si>
  <si>
    <t>w 2007r. - przychody i rozchody budżetu</t>
  </si>
  <si>
    <t>Lp.</t>
  </si>
  <si>
    <t>T r e ś ć</t>
  </si>
  <si>
    <r>
      <t xml:space="preserve">Klasyfikacja </t>
    </r>
    <r>
      <rPr>
        <sz val="10"/>
        <rFont val="Arial"/>
        <family val="2"/>
      </rPr>
      <t>§</t>
    </r>
  </si>
  <si>
    <t>1.</t>
  </si>
  <si>
    <t>Planowane dochody</t>
  </si>
  <si>
    <t>2.</t>
  </si>
  <si>
    <t>Planowane wydatki</t>
  </si>
  <si>
    <t xml:space="preserve">Nadwyżka </t>
  </si>
  <si>
    <t>Deficyt</t>
  </si>
  <si>
    <t>I.</t>
  </si>
  <si>
    <t>Finansowanie (przychody – rozchody)</t>
  </si>
  <si>
    <t>Przychody ogółem:</t>
  </si>
  <si>
    <t>Kredyty</t>
  </si>
  <si>
    <t xml:space="preserve"> § 952</t>
  </si>
  <si>
    <t>Pożyczki</t>
  </si>
  <si>
    <t>3.</t>
  </si>
  <si>
    <t>Pożyczki na finansowanie zadań realizowanych z udziałem środków pochodzących z budżetu U.E.</t>
  </si>
  <si>
    <t xml:space="preserve"> § 903</t>
  </si>
  <si>
    <t>4.</t>
  </si>
  <si>
    <t>Spłata pożyczek udzielonych</t>
  </si>
  <si>
    <t xml:space="preserve"> § 951</t>
  </si>
  <si>
    <t>5.</t>
  </si>
  <si>
    <t>Prywatyzacja majątku j.s.t.</t>
  </si>
  <si>
    <t>§ 941 do 944</t>
  </si>
  <si>
    <t>6.</t>
  </si>
  <si>
    <t>Nadwyżka budżetu z lat ubiegłych</t>
  </si>
  <si>
    <t xml:space="preserve"> § 957</t>
  </si>
  <si>
    <t>7.</t>
  </si>
  <si>
    <t>Obligacje skarbowe</t>
  </si>
  <si>
    <t xml:space="preserve"> § 911</t>
  </si>
  <si>
    <t>8.</t>
  </si>
  <si>
    <t>Inne papiery wartościowe</t>
  </si>
  <si>
    <t xml:space="preserve"> § 931</t>
  </si>
  <si>
    <t>9.</t>
  </si>
  <si>
    <t>Inne źródła (wolne środki)</t>
  </si>
  <si>
    <t xml:space="preserve"> § 955</t>
  </si>
  <si>
    <t>Rozchody ogółem</t>
  </si>
  <si>
    <t>Spłaty kredytów</t>
  </si>
  <si>
    <t xml:space="preserve"> § 992</t>
  </si>
  <si>
    <t>Spłaty pożyczek</t>
  </si>
  <si>
    <t>Spłaty pożyczek otrzymanych na finansowanie zadań realizowanych z udziałem środków pochodzących z budżetu U.E.</t>
  </si>
  <si>
    <t>Udzielone pożyczki</t>
  </si>
  <si>
    <t xml:space="preserve"> § 963</t>
  </si>
  <si>
    <t>Lokaty</t>
  </si>
  <si>
    <t xml:space="preserve"> § 994</t>
  </si>
  <si>
    <t>Wykup papierów wartościowych</t>
  </si>
  <si>
    <t xml:space="preserve"> § 982</t>
  </si>
  <si>
    <t>Wykup obligacji</t>
  </si>
  <si>
    <t xml:space="preserve"> § 971</t>
  </si>
  <si>
    <t>Rozchody z tytułu innych rozliczeń</t>
  </si>
  <si>
    <t xml:space="preserve"> § 995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</si>
</sst>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%"/>
    <numFmt numFmtId="168" formatCode="#,##0"/>
    <numFmt numFmtId="169" formatCode="#,##0.0000"/>
  </numFmts>
  <fonts count="2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1"/>
      <name val="Times New Roman CE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237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8" fillId="0" borderId="1" xfId="19" applyNumberFormat="1" applyFont="1" applyFill="1" applyBorder="1" applyAlignment="1" applyProtection="1">
      <alignment vertical="center"/>
      <protection/>
    </xf>
    <xf numFmtId="165" fontId="0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4" fontId="10" fillId="0" borderId="9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2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4" fontId="10" fillId="0" borderId="1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4" fontId="7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4" fontId="10" fillId="0" borderId="12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0" fillId="0" borderId="5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4" fontId="8" fillId="0" borderId="10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13" xfId="0" applyFont="1" applyBorder="1" applyAlignment="1">
      <alignment horizontal="left" vertical="center"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1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4" fontId="10" fillId="0" borderId="3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3" fillId="0" borderId="14" xfId="0" applyFont="1" applyBorder="1" applyAlignment="1">
      <alignment horizontal="center" vertical="center"/>
    </xf>
    <xf numFmtId="166" fontId="13" fillId="2" borderId="15" xfId="0" applyNumberFormat="1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6" fillId="0" borderId="4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4" fontId="9" fillId="0" borderId="0" xfId="0" applyFont="1" applyAlignment="1">
      <alignment vertical="center"/>
    </xf>
    <xf numFmtId="164" fontId="0" fillId="0" borderId="1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12" fillId="0" borderId="16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left" vertical="center"/>
    </xf>
    <xf numFmtId="164" fontId="0" fillId="0" borderId="5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0" fillId="0" borderId="12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8" fillId="0" borderId="5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8" fillId="0" borderId="1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8" fillId="0" borderId="11" xfId="0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8" fillId="0" borderId="0" xfId="19" applyNumberFormat="1" applyFont="1" applyFill="1" applyBorder="1" applyAlignment="1" applyProtection="1">
      <alignment vertical="center"/>
      <protection/>
    </xf>
    <xf numFmtId="166" fontId="0" fillId="0" borderId="0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6" fontId="12" fillId="0" borderId="0" xfId="19" applyNumberFormat="1" applyFont="1" applyFill="1" applyBorder="1" applyAlignment="1" applyProtection="1">
      <alignment vertical="center"/>
      <protection/>
    </xf>
    <xf numFmtId="164" fontId="12" fillId="0" borderId="3" xfId="0" applyFont="1" applyBorder="1" applyAlignment="1">
      <alignment horizontal="center" vertical="center"/>
    </xf>
    <xf numFmtId="166" fontId="8" fillId="0" borderId="0" xfId="19" applyNumberFormat="1" applyFont="1" applyFill="1" applyBorder="1" applyAlignment="1" applyProtection="1">
      <alignment vertical="center"/>
      <protection/>
    </xf>
    <xf numFmtId="164" fontId="12" fillId="0" borderId="5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7" fillId="0" borderId="3" xfId="0" applyFont="1" applyBorder="1" applyAlignment="1">
      <alignment vertical="center"/>
    </xf>
    <xf numFmtId="164" fontId="8" fillId="0" borderId="1" xfId="0" applyFont="1" applyFill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8" fillId="0" borderId="12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165" fontId="0" fillId="0" borderId="11" xfId="0" applyNumberFormat="1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16" fillId="0" borderId="1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8" fillId="0" borderId="6" xfId="0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1" fillId="0" borderId="9" xfId="0" applyFont="1" applyBorder="1" applyAlignment="1">
      <alignment vertical="center" wrapText="1"/>
    </xf>
    <xf numFmtId="164" fontId="8" fillId="0" borderId="15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1" fillId="0" borderId="14" xfId="0" applyFont="1" applyBorder="1" applyAlignment="1">
      <alignment horizontal="center" vertical="center"/>
    </xf>
    <xf numFmtId="164" fontId="1" fillId="0" borderId="18" xfId="0" applyFont="1" applyBorder="1" applyAlignment="1">
      <alignment vertical="center" wrapText="1"/>
    </xf>
    <xf numFmtId="166" fontId="0" fillId="0" borderId="14" xfId="19" applyNumberFormat="1" applyFont="1" applyFill="1" applyBorder="1" applyAlignment="1" applyProtection="1">
      <alignment vertical="center"/>
      <protection/>
    </xf>
    <xf numFmtId="164" fontId="17" fillId="0" borderId="19" xfId="0" applyFont="1" applyBorder="1" applyAlignment="1">
      <alignment horizontal="center" vertical="center"/>
    </xf>
    <xf numFmtId="166" fontId="13" fillId="3" borderId="19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164" fontId="17" fillId="0" borderId="0" xfId="0" applyFont="1" applyAlignment="1">
      <alignment vertical="center"/>
    </xf>
    <xf numFmtId="164" fontId="7" fillId="0" borderId="13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10" fillId="0" borderId="10" xfId="0" applyFont="1" applyBorder="1" applyAlignment="1">
      <alignment horizontal="center" vertical="center"/>
    </xf>
    <xf numFmtId="168" fontId="10" fillId="0" borderId="1" xfId="19" applyNumberFormat="1" applyFont="1" applyFill="1" applyBorder="1" applyAlignment="1" applyProtection="1">
      <alignment vertical="center"/>
      <protection/>
    </xf>
    <xf numFmtId="168" fontId="10" fillId="0" borderId="0" xfId="19" applyNumberFormat="1" applyFont="1" applyFill="1" applyBorder="1" applyAlignment="1" applyProtection="1">
      <alignment vertical="center"/>
      <protection/>
    </xf>
    <xf numFmtId="164" fontId="1" fillId="0" borderId="12" xfId="0" applyFont="1" applyBorder="1" applyAlignment="1">
      <alignment vertical="center"/>
    </xf>
    <xf numFmtId="168" fontId="1" fillId="0" borderId="1" xfId="19" applyNumberFormat="1" applyFont="1" applyFill="1" applyBorder="1" applyAlignment="1" applyProtection="1">
      <alignment vertical="center"/>
      <protection/>
    </xf>
    <xf numFmtId="168" fontId="1" fillId="0" borderId="0" xfId="19" applyNumberFormat="1" applyFont="1" applyFill="1" applyBorder="1" applyAlignment="1" applyProtection="1">
      <alignment vertical="center"/>
      <protection/>
    </xf>
    <xf numFmtId="168" fontId="0" fillId="0" borderId="1" xfId="0" applyNumberFormat="1" applyFont="1" applyBorder="1" applyAlignment="1">
      <alignment vertical="center"/>
    </xf>
    <xf numFmtId="169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1" fillId="0" borderId="11" xfId="0" applyFont="1" applyBorder="1" applyAlignment="1">
      <alignment vertical="center"/>
    </xf>
    <xf numFmtId="168" fontId="10" fillId="0" borderId="1" xfId="19" applyNumberFormat="1" applyFont="1" applyFill="1" applyBorder="1" applyAlignment="1" applyProtection="1">
      <alignment vertical="center"/>
      <protection/>
    </xf>
    <xf numFmtId="168" fontId="10" fillId="0" borderId="0" xfId="19" applyNumberFormat="1" applyFont="1" applyFill="1" applyBorder="1" applyAlignment="1" applyProtection="1">
      <alignment vertical="center"/>
      <protection/>
    </xf>
    <xf numFmtId="164" fontId="1" fillId="0" borderId="12" xfId="0" applyFont="1" applyBorder="1" applyAlignment="1">
      <alignment horizontal="center" vertical="center"/>
    </xf>
    <xf numFmtId="168" fontId="18" fillId="0" borderId="1" xfId="19" applyNumberFormat="1" applyFont="1" applyFill="1" applyBorder="1" applyAlignment="1" applyProtection="1">
      <alignment vertical="center"/>
      <protection/>
    </xf>
    <xf numFmtId="164" fontId="1" fillId="0" borderId="11" xfId="0" applyFont="1" applyBorder="1" applyAlignment="1">
      <alignment horizontal="center" vertical="center"/>
    </xf>
    <xf numFmtId="164" fontId="10" fillId="0" borderId="9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164" fontId="4" fillId="0" borderId="0" xfId="0" applyFont="1" applyBorder="1" applyAlignment="1">
      <alignment horizontal="left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zoomScaleSheetLayoutView="55" workbookViewId="0" topLeftCell="A1">
      <selection activeCell="G102" sqref="G102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7.375" style="1" customWidth="1"/>
    <col min="6" max="7" width="15.125" style="1" customWidth="1"/>
    <col min="8" max="8" width="17.375" style="1" customWidth="1"/>
    <col min="9" max="243" width="11.625" style="1" customWidth="1"/>
    <col min="244" max="248" width="11.625" style="2" customWidth="1"/>
    <col min="249" max="16384" width="11.625" style="0" customWidth="1"/>
  </cols>
  <sheetData>
    <row r="1" spans="5:8" ht="12.75">
      <c r="E1" s="3" t="s">
        <v>0</v>
      </c>
      <c r="F1" s="4"/>
      <c r="G1" s="4"/>
      <c r="H1" s="4"/>
    </row>
    <row r="2" spans="5:8" ht="12.75">
      <c r="E2" s="3" t="s">
        <v>1</v>
      </c>
      <c r="F2" s="4"/>
      <c r="G2" s="4"/>
      <c r="H2" s="4"/>
    </row>
    <row r="3" spans="5:8" ht="12.75">
      <c r="E3" s="4" t="s">
        <v>2</v>
      </c>
      <c r="F3" s="4"/>
      <c r="G3" s="4"/>
      <c r="H3" s="4"/>
    </row>
    <row r="5" spans="1:8" ht="18.75">
      <c r="A5" s="5" t="s">
        <v>3</v>
      </c>
      <c r="B5" s="5"/>
      <c r="C5" s="5"/>
      <c r="D5" s="5"/>
      <c r="E5" s="5"/>
      <c r="F5" s="5"/>
      <c r="G5" s="5"/>
      <c r="H5" s="5"/>
    </row>
    <row r="6" spans="1:4" ht="17.25">
      <c r="A6" s="6"/>
      <c r="B6" s="6"/>
      <c r="C6" s="6"/>
      <c r="D6" s="6"/>
    </row>
    <row r="7" spans="1:8" ht="21.75" customHeight="1">
      <c r="A7" s="7" t="s">
        <v>4</v>
      </c>
      <c r="B7" s="7"/>
      <c r="C7" s="7"/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2.75">
      <c r="A8" s="7" t="s">
        <v>10</v>
      </c>
      <c r="B8" s="7" t="s">
        <v>11</v>
      </c>
      <c r="C8" s="7" t="s">
        <v>12</v>
      </c>
      <c r="D8" s="7"/>
      <c r="E8" s="8"/>
      <c r="F8" s="8"/>
      <c r="G8" s="8"/>
      <c r="H8" s="8"/>
    </row>
    <row r="9" spans="1:8" ht="12.75">
      <c r="A9" s="9">
        <v>1</v>
      </c>
      <c r="B9" s="10">
        <v>2</v>
      </c>
      <c r="C9" s="10">
        <v>3</v>
      </c>
      <c r="D9" s="10">
        <v>4</v>
      </c>
      <c r="E9" s="10">
        <v>6</v>
      </c>
      <c r="F9" s="10"/>
      <c r="G9" s="10"/>
      <c r="H9" s="10"/>
    </row>
    <row r="10" spans="1:8" ht="15">
      <c r="A10" s="11" t="s">
        <v>13</v>
      </c>
      <c r="B10" s="12" t="s">
        <v>14</v>
      </c>
      <c r="C10" s="12"/>
      <c r="D10" s="12"/>
      <c r="E10" s="13">
        <f>SUM(E13,E11)</f>
        <v>525346.23</v>
      </c>
      <c r="F10" s="13">
        <f>SUM(F13,F11)</f>
        <v>0</v>
      </c>
      <c r="G10" s="13">
        <f>SUM(G13,G11)</f>
        <v>0</v>
      </c>
      <c r="H10" s="13">
        <f>SUM(H13,H11)</f>
        <v>525346.23</v>
      </c>
    </row>
    <row r="11" spans="1:8" ht="15">
      <c r="A11" s="14"/>
      <c r="B11" s="15" t="s">
        <v>15</v>
      </c>
      <c r="C11" s="16" t="s">
        <v>16</v>
      </c>
      <c r="D11" s="16"/>
      <c r="E11" s="17">
        <f>SUM(E12)</f>
        <v>78376.23</v>
      </c>
      <c r="F11" s="17">
        <f>SUM(F12)</f>
        <v>0</v>
      </c>
      <c r="G11" s="17">
        <f>SUM(G12)</f>
        <v>0</v>
      </c>
      <c r="H11" s="17">
        <f>SUM(H12)</f>
        <v>78376.23</v>
      </c>
    </row>
    <row r="12" spans="1:8" ht="24.75">
      <c r="A12" s="14"/>
      <c r="B12" s="18"/>
      <c r="C12" s="19" t="s">
        <v>17</v>
      </c>
      <c r="D12" s="20" t="s">
        <v>18</v>
      </c>
      <c r="E12" s="21">
        <v>78376.23</v>
      </c>
      <c r="F12" s="22"/>
      <c r="G12" s="23"/>
      <c r="H12" s="22">
        <f>E12+F12-G12</f>
        <v>78376.23</v>
      </c>
    </row>
    <row r="13" spans="1:8" ht="24.75">
      <c r="A13" s="24"/>
      <c r="B13" s="15" t="s">
        <v>19</v>
      </c>
      <c r="C13" s="16" t="s">
        <v>20</v>
      </c>
      <c r="D13" s="16"/>
      <c r="E13" s="25">
        <f>SUM(E14)</f>
        <v>446970</v>
      </c>
      <c r="F13" s="25">
        <f>SUM(F14)</f>
        <v>0</v>
      </c>
      <c r="G13" s="25">
        <f>SUM(G14)</f>
        <v>0</v>
      </c>
      <c r="H13" s="25">
        <f>SUM(H14)</f>
        <v>446970</v>
      </c>
    </row>
    <row r="14" spans="1:8" ht="24.75">
      <c r="A14" s="26"/>
      <c r="B14" s="18"/>
      <c r="C14" s="7">
        <v>6298</v>
      </c>
      <c r="D14" s="27" t="s">
        <v>21</v>
      </c>
      <c r="E14" s="21">
        <v>446970</v>
      </c>
      <c r="F14" s="22"/>
      <c r="G14" s="22"/>
      <c r="H14" s="22">
        <f>E14+F14-G14</f>
        <v>446970</v>
      </c>
    </row>
    <row r="15" spans="1:9" ht="15">
      <c r="A15" s="11" t="s">
        <v>22</v>
      </c>
      <c r="B15" s="28" t="s">
        <v>23</v>
      </c>
      <c r="C15" s="28"/>
      <c r="D15" s="28"/>
      <c r="E15" s="13">
        <f>SUM(E16)</f>
        <v>1780</v>
      </c>
      <c r="F15" s="13">
        <f>SUM(F16)</f>
        <v>0</v>
      </c>
      <c r="G15" s="13">
        <f>SUM(G16)</f>
        <v>0</v>
      </c>
      <c r="H15" s="13">
        <f>SUM(H16)</f>
        <v>1780</v>
      </c>
      <c r="I15" s="29"/>
    </row>
    <row r="16" spans="1:8" ht="13.5">
      <c r="A16" s="30"/>
      <c r="B16" s="31" t="s">
        <v>24</v>
      </c>
      <c r="C16" s="32" t="s">
        <v>25</v>
      </c>
      <c r="D16" s="32"/>
      <c r="E16" s="33">
        <f>SUM(E17)</f>
        <v>1780</v>
      </c>
      <c r="F16" s="33">
        <f>SUM(F17)</f>
        <v>0</v>
      </c>
      <c r="G16" s="33">
        <f>SUM(G17)</f>
        <v>0</v>
      </c>
      <c r="H16" s="33">
        <f>SUM(H17)</f>
        <v>1780</v>
      </c>
    </row>
    <row r="17" spans="1:8" ht="24.75">
      <c r="A17" s="34"/>
      <c r="B17" s="35"/>
      <c r="C17" s="19" t="s">
        <v>26</v>
      </c>
      <c r="D17" s="20" t="s">
        <v>27</v>
      </c>
      <c r="E17" s="36">
        <v>1780</v>
      </c>
      <c r="F17" s="36"/>
      <c r="G17" s="36"/>
      <c r="H17" s="36">
        <f>E17+F17-G17</f>
        <v>1780</v>
      </c>
    </row>
    <row r="18" spans="1:8" ht="15">
      <c r="A18" s="37">
        <v>600</v>
      </c>
      <c r="B18" s="38" t="s">
        <v>28</v>
      </c>
      <c r="C18" s="38"/>
      <c r="D18" s="38"/>
      <c r="E18" s="13">
        <f>SUM(E19)</f>
        <v>40000</v>
      </c>
      <c r="F18" s="13">
        <f>SUM(F19)</f>
        <v>0</v>
      </c>
      <c r="G18" s="13">
        <f>SUM(G19)</f>
        <v>0</v>
      </c>
      <c r="H18" s="13">
        <f>SUM(H19)</f>
        <v>40000</v>
      </c>
    </row>
    <row r="19" spans="1:8" ht="12.75">
      <c r="A19" s="39"/>
      <c r="B19" s="31" t="s">
        <v>29</v>
      </c>
      <c r="C19" s="40" t="s">
        <v>30</v>
      </c>
      <c r="D19" s="40"/>
      <c r="E19" s="41">
        <f>SUM(E20)</f>
        <v>40000</v>
      </c>
      <c r="F19" s="41">
        <f>SUM(F20)</f>
        <v>0</v>
      </c>
      <c r="G19" s="41">
        <f>SUM(G20)</f>
        <v>0</v>
      </c>
      <c r="H19" s="41">
        <f>SUM(H20)</f>
        <v>40000</v>
      </c>
    </row>
    <row r="20" spans="1:8" ht="24.75">
      <c r="A20" s="39"/>
      <c r="B20" s="42"/>
      <c r="C20" s="43">
        <v>2330</v>
      </c>
      <c r="D20" s="44" t="s">
        <v>31</v>
      </c>
      <c r="E20" s="21">
        <v>40000</v>
      </c>
      <c r="F20" s="45"/>
      <c r="G20" s="45"/>
      <c r="H20" s="21">
        <f>E20+F20-G20</f>
        <v>40000</v>
      </c>
    </row>
    <row r="21" spans="1:8" ht="15">
      <c r="A21" s="11" t="s">
        <v>32</v>
      </c>
      <c r="B21" s="28" t="s">
        <v>33</v>
      </c>
      <c r="C21" s="28"/>
      <c r="D21" s="28"/>
      <c r="E21" s="13">
        <f>SUM(E22)</f>
        <v>800800</v>
      </c>
      <c r="F21" s="13">
        <f>SUM(F22)</f>
        <v>0</v>
      </c>
      <c r="G21" s="13">
        <f>SUM(G22)</f>
        <v>0</v>
      </c>
      <c r="H21" s="13">
        <f>SUM(H22)</f>
        <v>800800</v>
      </c>
    </row>
    <row r="22" spans="1:8" ht="13.5">
      <c r="A22" s="46"/>
      <c r="B22" s="31" t="s">
        <v>34</v>
      </c>
      <c r="C22" s="47" t="s">
        <v>35</v>
      </c>
      <c r="D22" s="47"/>
      <c r="E22" s="33">
        <f>SUM(E23:E26)</f>
        <v>800800</v>
      </c>
      <c r="F22" s="33">
        <f>SUM(F23:F26)</f>
        <v>0</v>
      </c>
      <c r="G22" s="33">
        <f>SUM(G23:G26)</f>
        <v>0</v>
      </c>
      <c r="H22" s="33">
        <f>SUM(H23:H26)</f>
        <v>800800</v>
      </c>
    </row>
    <row r="23" spans="1:8" ht="13.5">
      <c r="A23" s="46"/>
      <c r="B23" s="48"/>
      <c r="C23" s="19" t="s">
        <v>36</v>
      </c>
      <c r="D23" s="20" t="s">
        <v>37</v>
      </c>
      <c r="E23" s="36">
        <v>18000</v>
      </c>
      <c r="F23" s="36"/>
      <c r="G23" s="36"/>
      <c r="H23" s="36">
        <f>E23+F23-G23</f>
        <v>18000</v>
      </c>
    </row>
    <row r="24" spans="1:8" ht="24.75">
      <c r="A24" s="49"/>
      <c r="B24" s="50"/>
      <c r="C24" s="19" t="s">
        <v>26</v>
      </c>
      <c r="D24" s="51" t="s">
        <v>38</v>
      </c>
      <c r="E24" s="36">
        <v>30000</v>
      </c>
      <c r="F24" s="36"/>
      <c r="G24" s="36"/>
      <c r="H24" s="36">
        <f>E24+F24-G24</f>
        <v>30000</v>
      </c>
    </row>
    <row r="25" spans="1:8" ht="12.75">
      <c r="A25" s="49"/>
      <c r="B25" s="50"/>
      <c r="C25" s="19" t="s">
        <v>39</v>
      </c>
      <c r="D25" s="51" t="s">
        <v>40</v>
      </c>
      <c r="E25" s="36">
        <v>752000</v>
      </c>
      <c r="F25" s="36"/>
      <c r="G25" s="36"/>
      <c r="H25" s="36">
        <f>E25+F25-G25</f>
        <v>752000</v>
      </c>
    </row>
    <row r="26" spans="1:8" ht="12.75">
      <c r="A26" s="49"/>
      <c r="B26" s="50"/>
      <c r="C26" s="19" t="s">
        <v>41</v>
      </c>
      <c r="D26" s="51" t="s">
        <v>42</v>
      </c>
      <c r="E26" s="36">
        <v>800</v>
      </c>
      <c r="F26" s="36"/>
      <c r="G26" s="36"/>
      <c r="H26" s="36">
        <f>E26+F26-G26</f>
        <v>800</v>
      </c>
    </row>
    <row r="27" spans="1:8" ht="15">
      <c r="A27" s="11" t="s">
        <v>43</v>
      </c>
      <c r="B27" s="12" t="s">
        <v>44</v>
      </c>
      <c r="C27" s="12"/>
      <c r="D27" s="12"/>
      <c r="E27" s="13">
        <f>SUM(E28)</f>
        <v>2000</v>
      </c>
      <c r="F27" s="13" t="s">
        <v>45</v>
      </c>
      <c r="G27" s="13">
        <f>SUM(G28)</f>
        <v>0</v>
      </c>
      <c r="H27" s="13">
        <f>SUM(H28)</f>
        <v>2000</v>
      </c>
    </row>
    <row r="28" spans="1:8" ht="13.5">
      <c r="A28" s="52"/>
      <c r="B28" s="53" t="s">
        <v>46</v>
      </c>
      <c r="C28" s="32" t="s">
        <v>47</v>
      </c>
      <c r="D28" s="32"/>
      <c r="E28" s="33">
        <f>SUM(E29:E29)</f>
        <v>2000</v>
      </c>
      <c r="F28" s="33">
        <f>SUM(F29:F29)</f>
        <v>0</v>
      </c>
      <c r="G28" s="33">
        <f>SUM(G29:G29)</f>
        <v>0</v>
      </c>
      <c r="H28" s="33">
        <f>SUM(H29:H29)</f>
        <v>2000</v>
      </c>
    </row>
    <row r="29" spans="1:8" ht="24.75">
      <c r="A29" s="54"/>
      <c r="B29" s="55"/>
      <c r="C29" s="19" t="s">
        <v>48</v>
      </c>
      <c r="D29" s="20" t="s">
        <v>49</v>
      </c>
      <c r="E29" s="36">
        <v>2000</v>
      </c>
      <c r="F29" s="36"/>
      <c r="G29" s="36"/>
      <c r="H29" s="36">
        <f>E29+F29-G29</f>
        <v>2000</v>
      </c>
    </row>
    <row r="30" spans="1:8" ht="15">
      <c r="A30" s="11" t="s">
        <v>50</v>
      </c>
      <c r="B30" s="28" t="s">
        <v>51</v>
      </c>
      <c r="C30" s="28"/>
      <c r="D30" s="28"/>
      <c r="E30" s="13">
        <f>SUM(E31)</f>
        <v>30135</v>
      </c>
      <c r="F30" s="13">
        <f>SUM(F31)</f>
        <v>0</v>
      </c>
      <c r="G30" s="13">
        <f>SUM(G31)</f>
        <v>0</v>
      </c>
      <c r="H30" s="13">
        <f>SUM(H31)</f>
        <v>30135</v>
      </c>
    </row>
    <row r="31" spans="1:8" ht="13.5">
      <c r="A31" s="52"/>
      <c r="B31" s="31" t="s">
        <v>52</v>
      </c>
      <c r="C31" s="32" t="s">
        <v>53</v>
      </c>
      <c r="D31" s="32"/>
      <c r="E31" s="33">
        <f>SUM(E32:E32)</f>
        <v>30135</v>
      </c>
      <c r="F31" s="33">
        <f>SUM(F32:F32)</f>
        <v>0</v>
      </c>
      <c r="G31" s="33">
        <f>SUM(G32:G32)</f>
        <v>0</v>
      </c>
      <c r="H31" s="33">
        <f>SUM(H32:H32)</f>
        <v>30135</v>
      </c>
    </row>
    <row r="32" spans="1:8" ht="24.75">
      <c r="A32" s="54"/>
      <c r="B32" s="50"/>
      <c r="C32" s="19" t="s">
        <v>17</v>
      </c>
      <c r="D32" s="20" t="s">
        <v>18</v>
      </c>
      <c r="E32" s="36">
        <v>30135</v>
      </c>
      <c r="F32" s="36"/>
      <c r="G32" s="36"/>
      <c r="H32" s="36">
        <f>E32+F32-G32</f>
        <v>30135</v>
      </c>
    </row>
    <row r="33" spans="1:8" ht="29.25">
      <c r="A33" s="11" t="s">
        <v>54</v>
      </c>
      <c r="B33" s="56" t="s">
        <v>55</v>
      </c>
      <c r="C33" s="56"/>
      <c r="D33" s="56"/>
      <c r="E33" s="13">
        <f>SUM(E34,E36)</f>
        <v>9176</v>
      </c>
      <c r="F33" s="13">
        <f>SUM(F34,F36)</f>
        <v>0</v>
      </c>
      <c r="G33" s="13">
        <f>SUM(G34,G36)</f>
        <v>0</v>
      </c>
      <c r="H33" s="13">
        <f>SUM(H34,H36)</f>
        <v>9176</v>
      </c>
    </row>
    <row r="34" spans="1:8" ht="15">
      <c r="A34" s="14"/>
      <c r="B34" s="31" t="s">
        <v>56</v>
      </c>
      <c r="C34" s="47" t="s">
        <v>57</v>
      </c>
      <c r="D34" s="47"/>
      <c r="E34" s="33">
        <f>SUM(E35)</f>
        <v>800</v>
      </c>
      <c r="F34" s="33">
        <f>SUM(F35)</f>
        <v>0</v>
      </c>
      <c r="G34" s="33">
        <f>SUM(G35)</f>
        <v>0</v>
      </c>
      <c r="H34" s="33">
        <f>SUM(H35)</f>
        <v>800</v>
      </c>
    </row>
    <row r="35" spans="1:8" ht="24.75">
      <c r="A35" s="14"/>
      <c r="B35" s="35"/>
      <c r="C35" s="19" t="s">
        <v>17</v>
      </c>
      <c r="D35" s="20" t="s">
        <v>18</v>
      </c>
      <c r="E35" s="36">
        <v>800</v>
      </c>
      <c r="F35" s="36"/>
      <c r="G35" s="36"/>
      <c r="H35" s="36">
        <f>E35+F35-G35</f>
        <v>800</v>
      </c>
    </row>
    <row r="36" spans="1:8" ht="15">
      <c r="A36" s="14"/>
      <c r="B36" s="31" t="s">
        <v>58</v>
      </c>
      <c r="C36" s="47" t="s">
        <v>59</v>
      </c>
      <c r="D36" s="47"/>
      <c r="E36" s="33">
        <f>SUM(E37)</f>
        <v>8376</v>
      </c>
      <c r="F36" s="33">
        <f>SUM(F37)</f>
        <v>0</v>
      </c>
      <c r="G36" s="33">
        <f>SUM(G37)</f>
        <v>0</v>
      </c>
      <c r="H36" s="33">
        <f>SUM(H37)</f>
        <v>8376</v>
      </c>
    </row>
    <row r="37" spans="1:8" ht="24.75">
      <c r="A37" s="57"/>
      <c r="B37" s="35"/>
      <c r="C37" s="19" t="s">
        <v>17</v>
      </c>
      <c r="D37" s="20" t="s">
        <v>18</v>
      </c>
      <c r="E37" s="36">
        <v>8376</v>
      </c>
      <c r="F37" s="36"/>
      <c r="G37" s="36"/>
      <c r="H37" s="36">
        <f>E37+F37-G37</f>
        <v>8376</v>
      </c>
    </row>
    <row r="38" spans="1:8" ht="15">
      <c r="A38" s="37">
        <v>754</v>
      </c>
      <c r="B38" s="56" t="s">
        <v>60</v>
      </c>
      <c r="C38" s="56"/>
      <c r="D38" s="56"/>
      <c r="E38" s="13">
        <f>SUM(E39,E41)</f>
        <v>15300</v>
      </c>
      <c r="F38" s="13">
        <f>SUM(F39,F41)</f>
        <v>0</v>
      </c>
      <c r="G38" s="13">
        <f>SUM(G39,G41)</f>
        <v>0</v>
      </c>
      <c r="H38" s="13">
        <f>SUM(H39,H41)</f>
        <v>15300</v>
      </c>
    </row>
    <row r="39" spans="1:8" ht="15">
      <c r="A39" s="58"/>
      <c r="B39" s="59">
        <v>75412</v>
      </c>
      <c r="C39" s="60" t="s">
        <v>61</v>
      </c>
      <c r="D39" s="60"/>
      <c r="E39" s="25">
        <f>SUM(E40)</f>
        <v>15000</v>
      </c>
      <c r="F39" s="25">
        <f>SUM(F40)</f>
        <v>0</v>
      </c>
      <c r="G39" s="25">
        <f>SUM(G40)</f>
        <v>0</v>
      </c>
      <c r="H39" s="25">
        <f>SUM(H40)</f>
        <v>15000</v>
      </c>
    </row>
    <row r="40" spans="1:8" ht="24.75">
      <c r="A40" s="58"/>
      <c r="B40" s="56"/>
      <c r="C40" s="8">
        <v>6630</v>
      </c>
      <c r="D40" s="27" t="s">
        <v>62</v>
      </c>
      <c r="E40" s="45">
        <v>15000</v>
      </c>
      <c r="F40" s="45"/>
      <c r="G40" s="45"/>
      <c r="H40" s="45">
        <f>E40+F40-G40</f>
        <v>15000</v>
      </c>
    </row>
    <row r="41" spans="1:8" ht="15">
      <c r="A41" s="58"/>
      <c r="B41" s="59">
        <v>75414</v>
      </c>
      <c r="C41" s="60" t="s">
        <v>63</v>
      </c>
      <c r="D41" s="60"/>
      <c r="E41" s="25">
        <f>SUM(E42:E42)</f>
        <v>300</v>
      </c>
      <c r="F41" s="25">
        <f>SUM(F42:F42)</f>
        <v>0</v>
      </c>
      <c r="G41" s="25">
        <f>SUM(G42:G42)</f>
        <v>0</v>
      </c>
      <c r="H41" s="25">
        <f>SUM(H42:H42)</f>
        <v>300</v>
      </c>
    </row>
    <row r="42" spans="1:8" ht="24.75">
      <c r="A42" s="61"/>
      <c r="B42" s="62"/>
      <c r="C42" s="19" t="s">
        <v>17</v>
      </c>
      <c r="D42" s="20" t="s">
        <v>18</v>
      </c>
      <c r="E42" s="36">
        <v>300</v>
      </c>
      <c r="F42" s="36"/>
      <c r="G42" s="36"/>
      <c r="H42" s="36">
        <f>E42+F42-G42</f>
        <v>300</v>
      </c>
    </row>
    <row r="43" spans="1:8" ht="43.5">
      <c r="A43" s="11" t="s">
        <v>64</v>
      </c>
      <c r="B43" s="63" t="s">
        <v>65</v>
      </c>
      <c r="C43" s="63"/>
      <c r="D43" s="63"/>
      <c r="E43" s="13">
        <f>SUM(E44,E46,E68,E70,E55)</f>
        <v>2173964</v>
      </c>
      <c r="F43" s="13">
        <f>SUM(F44,F46,F68,F70,F55)</f>
        <v>0</v>
      </c>
      <c r="G43" s="13">
        <f>SUM(G44,G46,G68,G70,G55)</f>
        <v>0</v>
      </c>
      <c r="H43" s="13">
        <f>SUM(H44,H46,H68,H70,H55)</f>
        <v>2173964</v>
      </c>
    </row>
    <row r="44" spans="1:8" ht="15">
      <c r="A44" s="14"/>
      <c r="B44" s="64">
        <v>75601</v>
      </c>
      <c r="C44" s="47" t="s">
        <v>66</v>
      </c>
      <c r="D44" s="47"/>
      <c r="E44" s="33">
        <f>SUM(E45:E45)</f>
        <v>3000</v>
      </c>
      <c r="F44" s="33">
        <f>SUM(F45:F45)</f>
        <v>0</v>
      </c>
      <c r="G44" s="33">
        <f>SUM(G45:G45)</f>
        <v>0</v>
      </c>
      <c r="H44" s="33">
        <f>SUM(H45:H45)</f>
        <v>3000</v>
      </c>
    </row>
    <row r="45" spans="1:8" ht="24.75">
      <c r="A45" s="14"/>
      <c r="B45" s="65"/>
      <c r="C45" s="66" t="s">
        <v>67</v>
      </c>
      <c r="D45" s="20" t="s">
        <v>68</v>
      </c>
      <c r="E45" s="36">
        <v>3000</v>
      </c>
      <c r="F45" s="36"/>
      <c r="G45" s="36"/>
      <c r="H45" s="36">
        <f>E45+F45-G45</f>
        <v>3000</v>
      </c>
    </row>
    <row r="46" spans="1:8" ht="36.75">
      <c r="A46" s="54"/>
      <c r="B46" s="53" t="s">
        <v>69</v>
      </c>
      <c r="C46" s="47" t="s">
        <v>70</v>
      </c>
      <c r="D46" s="47"/>
      <c r="E46" s="33">
        <f>SUM(E47:E54)</f>
        <v>755300</v>
      </c>
      <c r="F46" s="33">
        <f>SUM(F47:F54)</f>
        <v>0</v>
      </c>
      <c r="G46" s="33">
        <f>SUM(G47:G54)</f>
        <v>0</v>
      </c>
      <c r="H46" s="33">
        <f>SUM(H47:H54)</f>
        <v>755300</v>
      </c>
    </row>
    <row r="47" spans="1:8" ht="12.75">
      <c r="A47" s="54"/>
      <c r="B47" s="67"/>
      <c r="C47" s="19" t="s">
        <v>71</v>
      </c>
      <c r="D47" s="68" t="s">
        <v>72</v>
      </c>
      <c r="E47" s="36">
        <v>550000</v>
      </c>
      <c r="F47" s="36"/>
      <c r="G47" s="36"/>
      <c r="H47" s="36">
        <f>E47+F47-G47</f>
        <v>550000</v>
      </c>
    </row>
    <row r="48" spans="1:8" ht="12.75">
      <c r="A48" s="54"/>
      <c r="B48" s="67"/>
      <c r="C48" s="19" t="s">
        <v>73</v>
      </c>
      <c r="D48" s="68" t="s">
        <v>74</v>
      </c>
      <c r="E48" s="36">
        <v>14400</v>
      </c>
      <c r="F48" s="36"/>
      <c r="G48" s="36"/>
      <c r="H48" s="36">
        <f>E48+F48-G48</f>
        <v>14400</v>
      </c>
    </row>
    <row r="49" spans="1:8" ht="12.75">
      <c r="A49" s="54"/>
      <c r="B49" s="67"/>
      <c r="C49" s="19" t="s">
        <v>75</v>
      </c>
      <c r="D49" s="68" t="s">
        <v>76</v>
      </c>
      <c r="E49" s="36">
        <v>180000</v>
      </c>
      <c r="F49" s="36"/>
      <c r="G49" s="36"/>
      <c r="H49" s="36">
        <f>E49+F49-G49</f>
        <v>180000</v>
      </c>
    </row>
    <row r="50" spans="1:8" ht="12.75">
      <c r="A50" s="54"/>
      <c r="B50" s="67"/>
      <c r="C50" s="19" t="s">
        <v>77</v>
      </c>
      <c r="D50" s="68" t="s">
        <v>78</v>
      </c>
      <c r="E50" s="36">
        <v>3000</v>
      </c>
      <c r="F50" s="36"/>
      <c r="G50" s="36"/>
      <c r="H50" s="36">
        <f>E50+F50-G50</f>
        <v>3000</v>
      </c>
    </row>
    <row r="51" spans="1:8" ht="12.75">
      <c r="A51" s="54"/>
      <c r="B51" s="67"/>
      <c r="C51" s="19" t="s">
        <v>79</v>
      </c>
      <c r="D51" s="51" t="s">
        <v>80</v>
      </c>
      <c r="E51" s="36">
        <v>3600</v>
      </c>
      <c r="F51" s="36"/>
      <c r="G51" s="36"/>
      <c r="H51" s="36">
        <f>E51+F51-G51</f>
        <v>3600</v>
      </c>
    </row>
    <row r="52" spans="1:8" ht="12.75">
      <c r="A52" s="54"/>
      <c r="B52" s="67"/>
      <c r="C52" s="19" t="s">
        <v>81</v>
      </c>
      <c r="D52" s="69" t="s">
        <v>82</v>
      </c>
      <c r="E52" s="36">
        <v>1000</v>
      </c>
      <c r="F52" s="36"/>
      <c r="G52" s="36"/>
      <c r="H52" s="36">
        <f>E52+F52-G52</f>
        <v>1000</v>
      </c>
    </row>
    <row r="53" spans="1:8" ht="12.75">
      <c r="A53" s="54"/>
      <c r="B53" s="67"/>
      <c r="C53" s="19" t="s">
        <v>83</v>
      </c>
      <c r="D53" s="69" t="s">
        <v>84</v>
      </c>
      <c r="E53" s="36">
        <v>100</v>
      </c>
      <c r="F53" s="36"/>
      <c r="G53" s="36"/>
      <c r="H53" s="36">
        <f>E53+F53-G53</f>
        <v>100</v>
      </c>
    </row>
    <row r="54" spans="1:8" ht="12.75">
      <c r="A54" s="70"/>
      <c r="B54" s="55"/>
      <c r="C54" s="19" t="s">
        <v>41</v>
      </c>
      <c r="D54" s="51" t="s">
        <v>42</v>
      </c>
      <c r="E54" s="36">
        <v>3200</v>
      </c>
      <c r="F54" s="36"/>
      <c r="G54" s="36"/>
      <c r="H54" s="36">
        <f>E54+F54-G54</f>
        <v>3200</v>
      </c>
    </row>
    <row r="55" spans="1:8" ht="24.75">
      <c r="A55" s="71"/>
      <c r="B55" s="53" t="s">
        <v>85</v>
      </c>
      <c r="C55" s="47" t="s">
        <v>86</v>
      </c>
      <c r="D55" s="47"/>
      <c r="E55" s="33">
        <f>SUM(E56:E67)</f>
        <v>774600</v>
      </c>
      <c r="F55" s="33">
        <f>SUM(F56:F67)</f>
        <v>0</v>
      </c>
      <c r="G55" s="33">
        <f>SUM(G56:G67)</f>
        <v>0</v>
      </c>
      <c r="H55" s="33">
        <f>SUM(H56:H67)</f>
        <v>774600</v>
      </c>
    </row>
    <row r="56" spans="1:8" ht="12.75">
      <c r="A56" s="54"/>
      <c r="B56" s="67"/>
      <c r="C56" s="19" t="s">
        <v>71</v>
      </c>
      <c r="D56" s="68" t="s">
        <v>72</v>
      </c>
      <c r="E56" s="36">
        <v>390000</v>
      </c>
      <c r="F56" s="36"/>
      <c r="G56" s="36"/>
      <c r="H56" s="36">
        <f>E56+F56-G56</f>
        <v>390000</v>
      </c>
    </row>
    <row r="57" spans="1:8" ht="12.75">
      <c r="A57" s="54"/>
      <c r="B57" s="67"/>
      <c r="C57" s="19" t="s">
        <v>73</v>
      </c>
      <c r="D57" s="68" t="s">
        <v>74</v>
      </c>
      <c r="E57" s="36">
        <v>220000</v>
      </c>
      <c r="F57" s="36"/>
      <c r="G57" s="36"/>
      <c r="H57" s="36">
        <f>E57+F57-G57</f>
        <v>220000</v>
      </c>
    </row>
    <row r="58" spans="1:8" ht="12.75">
      <c r="A58" s="54"/>
      <c r="B58" s="67"/>
      <c r="C58" s="19" t="s">
        <v>75</v>
      </c>
      <c r="D58" s="68" t="s">
        <v>76</v>
      </c>
      <c r="E58" s="36">
        <v>3000</v>
      </c>
      <c r="F58" s="36"/>
      <c r="G58" s="36"/>
      <c r="H58" s="36">
        <f>E58+F58-G58</f>
        <v>3000</v>
      </c>
    </row>
    <row r="59" spans="1:8" ht="12.75">
      <c r="A59" s="54"/>
      <c r="B59" s="67"/>
      <c r="C59" s="19" t="s">
        <v>77</v>
      </c>
      <c r="D59" s="68" t="s">
        <v>78</v>
      </c>
      <c r="E59" s="36">
        <v>8000</v>
      </c>
      <c r="F59" s="36"/>
      <c r="G59" s="36"/>
      <c r="H59" s="36">
        <f>E59+F59-G59</f>
        <v>8000</v>
      </c>
    </row>
    <row r="60" spans="1:8" ht="12.75">
      <c r="A60" s="54"/>
      <c r="B60" s="67"/>
      <c r="C60" s="19" t="s">
        <v>87</v>
      </c>
      <c r="D60" s="51" t="s">
        <v>88</v>
      </c>
      <c r="E60" s="36">
        <v>11600</v>
      </c>
      <c r="F60" s="36"/>
      <c r="G60" s="36"/>
      <c r="H60" s="36">
        <f>E60+F60-G60</f>
        <v>11600</v>
      </c>
    </row>
    <row r="61" spans="1:8" ht="12.75">
      <c r="A61" s="54"/>
      <c r="B61" s="67"/>
      <c r="C61" s="19" t="s">
        <v>89</v>
      </c>
      <c r="D61" s="51" t="s">
        <v>90</v>
      </c>
      <c r="E61" s="36">
        <v>500</v>
      </c>
      <c r="F61" s="36"/>
      <c r="G61" s="36"/>
      <c r="H61" s="36">
        <f>E61+F61-G61</f>
        <v>500</v>
      </c>
    </row>
    <row r="62" spans="1:8" ht="12.75">
      <c r="A62" s="54"/>
      <c r="B62" s="67"/>
      <c r="C62" s="19" t="s">
        <v>91</v>
      </c>
      <c r="D62" s="51" t="s">
        <v>92</v>
      </c>
      <c r="E62" s="36">
        <v>500</v>
      </c>
      <c r="F62" s="36"/>
      <c r="G62" s="36"/>
      <c r="H62" s="36">
        <f>E62+F62-G62</f>
        <v>500</v>
      </c>
    </row>
    <row r="63" spans="1:8" ht="12.75">
      <c r="A63" s="54"/>
      <c r="B63" s="67"/>
      <c r="C63" s="19" t="s">
        <v>79</v>
      </c>
      <c r="D63" s="51" t="s">
        <v>80</v>
      </c>
      <c r="E63" s="36">
        <v>13500</v>
      </c>
      <c r="F63" s="36"/>
      <c r="G63" s="36"/>
      <c r="H63" s="36">
        <f>E63+F63-G63</f>
        <v>13500</v>
      </c>
    </row>
    <row r="64" spans="1:8" ht="12.75">
      <c r="A64" s="54"/>
      <c r="B64" s="67"/>
      <c r="C64" s="19" t="s">
        <v>93</v>
      </c>
      <c r="D64" s="51" t="s">
        <v>94</v>
      </c>
      <c r="E64" s="36">
        <v>500</v>
      </c>
      <c r="F64" s="36"/>
      <c r="G64" s="36"/>
      <c r="H64" s="36">
        <f>E64+F64-G64</f>
        <v>500</v>
      </c>
    </row>
    <row r="65" spans="1:8" ht="12.75">
      <c r="A65" s="54"/>
      <c r="B65" s="67"/>
      <c r="C65" s="19" t="s">
        <v>81</v>
      </c>
      <c r="D65" s="69" t="s">
        <v>82</v>
      </c>
      <c r="E65" s="36">
        <v>110000</v>
      </c>
      <c r="F65" s="36"/>
      <c r="G65" s="36"/>
      <c r="H65" s="36">
        <f>E65+F65-G65</f>
        <v>110000</v>
      </c>
    </row>
    <row r="66" spans="1:8" ht="12.75">
      <c r="A66" s="54"/>
      <c r="B66" s="67"/>
      <c r="C66" s="19" t="s">
        <v>83</v>
      </c>
      <c r="D66" s="69" t="s">
        <v>84</v>
      </c>
      <c r="E66" s="36">
        <v>5000</v>
      </c>
      <c r="F66" s="36"/>
      <c r="G66" s="36"/>
      <c r="H66" s="36">
        <f>E66+F66-G66</f>
        <v>5000</v>
      </c>
    </row>
    <row r="67" spans="1:8" ht="12.75">
      <c r="A67" s="54"/>
      <c r="B67" s="55"/>
      <c r="C67" s="19" t="s">
        <v>41</v>
      </c>
      <c r="D67" s="51" t="s">
        <v>42</v>
      </c>
      <c r="E67" s="36">
        <v>12000</v>
      </c>
      <c r="F67" s="36"/>
      <c r="G67" s="36"/>
      <c r="H67" s="36">
        <f>E67+F67-G67</f>
        <v>12000</v>
      </c>
    </row>
    <row r="68" spans="1:8" ht="13.5">
      <c r="A68" s="52"/>
      <c r="B68" s="72" t="s">
        <v>95</v>
      </c>
      <c r="C68" s="73" t="s">
        <v>96</v>
      </c>
      <c r="D68" s="73"/>
      <c r="E68" s="33">
        <f>SUM(E69:E69)</f>
        <v>14000</v>
      </c>
      <c r="F68" s="33">
        <f>SUM(F69:F69)</f>
        <v>0</v>
      </c>
      <c r="G68" s="33">
        <f>SUM(G69:G69)</f>
        <v>0</v>
      </c>
      <c r="H68" s="33">
        <f>SUM(H69:H69)</f>
        <v>14000</v>
      </c>
    </row>
    <row r="69" spans="1:8" ht="12.75">
      <c r="A69" s="54"/>
      <c r="B69" s="67"/>
      <c r="C69" s="19" t="s">
        <v>97</v>
      </c>
      <c r="D69" s="74" t="s">
        <v>96</v>
      </c>
      <c r="E69" s="36">
        <v>14000</v>
      </c>
      <c r="F69" s="36"/>
      <c r="G69" s="36"/>
      <c r="H69" s="36">
        <f>E69+F69-G69</f>
        <v>14000</v>
      </c>
    </row>
    <row r="70" spans="1:8" ht="13.5">
      <c r="A70" s="52"/>
      <c r="B70" s="53" t="s">
        <v>98</v>
      </c>
      <c r="C70" s="75" t="s">
        <v>99</v>
      </c>
      <c r="D70" s="75"/>
      <c r="E70" s="33">
        <f>SUM(E71:E72)</f>
        <v>627064</v>
      </c>
      <c r="F70" s="33">
        <f>SUM(F71:F72)</f>
        <v>0</v>
      </c>
      <c r="G70" s="33">
        <f>SUM(G71:G72)</f>
        <v>0</v>
      </c>
      <c r="H70" s="33">
        <f>SUM(H71:H72)</f>
        <v>627064</v>
      </c>
    </row>
    <row r="71" spans="1:10" ht="12.75">
      <c r="A71" s="54"/>
      <c r="B71" s="67"/>
      <c r="C71" s="19" t="s">
        <v>100</v>
      </c>
      <c r="D71" s="74" t="s">
        <v>101</v>
      </c>
      <c r="E71" s="36">
        <v>622063</v>
      </c>
      <c r="F71" s="36"/>
      <c r="G71" s="36"/>
      <c r="H71" s="36">
        <f>E71+F71-G71</f>
        <v>622063</v>
      </c>
      <c r="I71" s="29"/>
      <c r="J71" s="29"/>
    </row>
    <row r="72" spans="1:10" ht="12.75">
      <c r="A72" s="70"/>
      <c r="B72" s="55"/>
      <c r="C72" s="19" t="s">
        <v>102</v>
      </c>
      <c r="D72" s="74" t="s">
        <v>103</v>
      </c>
      <c r="E72" s="36">
        <v>5001</v>
      </c>
      <c r="F72" s="36"/>
      <c r="G72" s="36"/>
      <c r="H72" s="36">
        <f>E72+F72-G72</f>
        <v>5001</v>
      </c>
      <c r="I72" s="29"/>
      <c r="J72" s="29"/>
    </row>
    <row r="73" spans="1:10" ht="15">
      <c r="A73" s="11" t="s">
        <v>104</v>
      </c>
      <c r="B73" s="76" t="s">
        <v>105</v>
      </c>
      <c r="C73" s="76"/>
      <c r="D73" s="76"/>
      <c r="E73" s="13">
        <f>SUM(E74,E82,E78,E80,E76)</f>
        <v>2497163</v>
      </c>
      <c r="F73" s="13">
        <f>SUM(F74,F82,F78,F80,F76)</f>
        <v>0</v>
      </c>
      <c r="G73" s="13">
        <f>SUM(G74,G82,G78,G80,G76)</f>
        <v>0</v>
      </c>
      <c r="H73" s="13">
        <f>SUM(H74,H82,H78,H80,H76)</f>
        <v>2497163</v>
      </c>
      <c r="I73" s="29"/>
      <c r="J73" s="29"/>
    </row>
    <row r="74" spans="1:10" ht="12.75">
      <c r="A74" s="77"/>
      <c r="B74" s="31" t="s">
        <v>106</v>
      </c>
      <c r="C74" s="32" t="s">
        <v>107</v>
      </c>
      <c r="D74" s="32"/>
      <c r="E74" s="33">
        <f>SUM(E75)</f>
        <v>1811044</v>
      </c>
      <c r="F74" s="33">
        <f>SUM(F75)</f>
        <v>0</v>
      </c>
      <c r="G74" s="33">
        <f>SUM(G75)</f>
        <v>0</v>
      </c>
      <c r="H74" s="33">
        <f>SUM(H75)</f>
        <v>1811044</v>
      </c>
      <c r="I74" s="29"/>
      <c r="J74" s="29"/>
    </row>
    <row r="75" spans="1:10" ht="12.75">
      <c r="A75" s="78"/>
      <c r="B75" s="50"/>
      <c r="C75" s="19" t="s">
        <v>108</v>
      </c>
      <c r="D75" s="74" t="s">
        <v>109</v>
      </c>
      <c r="E75" s="36">
        <v>1811044</v>
      </c>
      <c r="F75" s="36"/>
      <c r="G75" s="36"/>
      <c r="H75" s="36">
        <f>E75+F75-G75</f>
        <v>1811044</v>
      </c>
      <c r="I75" s="29"/>
      <c r="J75" s="29"/>
    </row>
    <row r="76" spans="1:10" ht="12.75">
      <c r="A76" s="78"/>
      <c r="B76" s="31" t="s">
        <v>110</v>
      </c>
      <c r="C76" s="32" t="s">
        <v>111</v>
      </c>
      <c r="D76" s="32"/>
      <c r="E76" s="33">
        <f>SUM(E77)</f>
        <v>13066</v>
      </c>
      <c r="F76" s="33">
        <f>SUM(F77)</f>
        <v>0</v>
      </c>
      <c r="G76" s="33">
        <f>SUM(G77)</f>
        <v>0</v>
      </c>
      <c r="H76" s="33">
        <f>SUM(H77)</f>
        <v>13066</v>
      </c>
      <c r="I76" s="29"/>
      <c r="J76" s="29"/>
    </row>
    <row r="77" spans="1:10" ht="12.75">
      <c r="A77" s="78"/>
      <c r="B77" s="50"/>
      <c r="C77" s="19" t="s">
        <v>112</v>
      </c>
      <c r="D77" s="74" t="s">
        <v>113</v>
      </c>
      <c r="E77" s="45">
        <v>13066</v>
      </c>
      <c r="F77" s="36"/>
      <c r="G77" s="36"/>
      <c r="H77" s="36">
        <f>E77+F77-G77</f>
        <v>13066</v>
      </c>
      <c r="I77" s="29"/>
      <c r="J77" s="29"/>
    </row>
    <row r="78" spans="1:10" ht="12.75">
      <c r="A78" s="78"/>
      <c r="B78" s="31" t="s">
        <v>114</v>
      </c>
      <c r="C78" s="32" t="s">
        <v>115</v>
      </c>
      <c r="D78" s="32"/>
      <c r="E78" s="33">
        <f>SUM(E79)</f>
        <v>586969</v>
      </c>
      <c r="F78" s="33">
        <f>SUM(F79)</f>
        <v>0</v>
      </c>
      <c r="G78" s="33">
        <f>SUM(G79)</f>
        <v>0</v>
      </c>
      <c r="H78" s="33">
        <f>SUM(H79)</f>
        <v>586969</v>
      </c>
      <c r="I78" s="29"/>
      <c r="J78" s="29"/>
    </row>
    <row r="79" spans="1:10" ht="12.75">
      <c r="A79" s="78"/>
      <c r="B79" s="50"/>
      <c r="C79" s="19" t="s">
        <v>108</v>
      </c>
      <c r="D79" s="74" t="s">
        <v>109</v>
      </c>
      <c r="E79" s="36">
        <v>586969</v>
      </c>
      <c r="F79" s="36"/>
      <c r="G79" s="36"/>
      <c r="H79" s="36">
        <f>E79+F79-G79</f>
        <v>586969</v>
      </c>
      <c r="I79" s="29"/>
      <c r="J79" s="29"/>
    </row>
    <row r="80" spans="1:10" ht="12.75">
      <c r="A80" s="78"/>
      <c r="B80" s="31" t="s">
        <v>116</v>
      </c>
      <c r="C80" s="32" t="s">
        <v>117</v>
      </c>
      <c r="D80" s="32"/>
      <c r="E80" s="33">
        <f>SUM(E81:E81)</f>
        <v>40000</v>
      </c>
      <c r="F80" s="33">
        <f>SUM(F81:F81)</f>
        <v>0</v>
      </c>
      <c r="G80" s="33">
        <f>SUM(G81:G81)</f>
        <v>0</v>
      </c>
      <c r="H80" s="33">
        <f>SUM(H81:H81)</f>
        <v>40000</v>
      </c>
      <c r="I80" s="29"/>
      <c r="J80" s="29"/>
    </row>
    <row r="81" spans="1:10" ht="12.75">
      <c r="A81" s="78"/>
      <c r="B81" s="35"/>
      <c r="C81" s="19" t="s">
        <v>118</v>
      </c>
      <c r="D81" s="74" t="s">
        <v>119</v>
      </c>
      <c r="E81" s="36">
        <v>40000</v>
      </c>
      <c r="F81" s="36"/>
      <c r="G81" s="36"/>
      <c r="H81" s="36">
        <f>E81+F81-G81</f>
        <v>40000</v>
      </c>
      <c r="I81"/>
      <c r="J81"/>
    </row>
    <row r="82" spans="1:10" ht="12.75">
      <c r="A82" s="77"/>
      <c r="B82" s="31" t="s">
        <v>120</v>
      </c>
      <c r="C82" s="32" t="s">
        <v>121</v>
      </c>
      <c r="D82" s="32"/>
      <c r="E82" s="33">
        <f>SUM(E83)</f>
        <v>46084</v>
      </c>
      <c r="F82" s="33">
        <f>SUM(F83)</f>
        <v>0</v>
      </c>
      <c r="G82" s="33">
        <f>SUM(G83)</f>
        <v>0</v>
      </c>
      <c r="H82" s="33">
        <f>SUM(H83)</f>
        <v>46084</v>
      </c>
      <c r="I82" s="29"/>
      <c r="J82" s="29"/>
    </row>
    <row r="83" spans="1:10" ht="12.75">
      <c r="A83" s="79"/>
      <c r="B83" s="35"/>
      <c r="C83" s="80">
        <v>2920</v>
      </c>
      <c r="D83" s="74" t="s">
        <v>109</v>
      </c>
      <c r="E83" s="36">
        <v>46084</v>
      </c>
      <c r="F83" s="36"/>
      <c r="G83" s="36"/>
      <c r="H83" s="36">
        <f>E83+F83-G83</f>
        <v>46084</v>
      </c>
      <c r="I83" s="29"/>
      <c r="J83" s="29"/>
    </row>
    <row r="84" spans="1:10" ht="15">
      <c r="A84" s="81">
        <v>801</v>
      </c>
      <c r="B84" s="82" t="s">
        <v>122</v>
      </c>
      <c r="C84" s="82"/>
      <c r="D84" s="82"/>
      <c r="E84" s="83">
        <f>SUM(E85,E87)</f>
        <v>20427</v>
      </c>
      <c r="F84" s="83">
        <f>SUM(F85,F87)</f>
        <v>0</v>
      </c>
      <c r="G84" s="83">
        <f>SUM(G85,G87)</f>
        <v>0</v>
      </c>
      <c r="H84" s="83">
        <f>SUM(H85,H87)</f>
        <v>20427</v>
      </c>
      <c r="I84" s="29"/>
      <c r="J84" s="29"/>
    </row>
    <row r="85" spans="1:10" ht="12.75">
      <c r="A85" s="78"/>
      <c r="B85" s="84">
        <v>80101</v>
      </c>
      <c r="C85" s="85" t="s">
        <v>123</v>
      </c>
      <c r="D85" s="85"/>
      <c r="E85" s="33">
        <f>SUM(E86)</f>
        <v>5934</v>
      </c>
      <c r="F85" s="33">
        <f>SUM(F86)</f>
        <v>0</v>
      </c>
      <c r="G85" s="33">
        <f>SUM(G86)</f>
        <v>0</v>
      </c>
      <c r="H85" s="33">
        <f>SUM(H86)</f>
        <v>5934</v>
      </c>
      <c r="I85" s="29"/>
      <c r="J85" s="29"/>
    </row>
    <row r="86" spans="1:10" ht="24.75">
      <c r="A86" s="78"/>
      <c r="B86" s="35"/>
      <c r="C86" s="86" t="s">
        <v>124</v>
      </c>
      <c r="D86" s="87" t="s">
        <v>125</v>
      </c>
      <c r="E86" s="36">
        <v>5934</v>
      </c>
      <c r="F86" s="36"/>
      <c r="G86" s="36"/>
      <c r="H86" s="36">
        <f>E86+F86-G86</f>
        <v>5934</v>
      </c>
      <c r="I86" s="29"/>
      <c r="J86" s="29"/>
    </row>
    <row r="87" spans="1:10" ht="12.75">
      <c r="A87" s="78"/>
      <c r="B87" s="88">
        <v>80195</v>
      </c>
      <c r="C87" s="89" t="s">
        <v>16</v>
      </c>
      <c r="D87" s="89"/>
      <c r="E87" s="33">
        <f>SUM(E88)</f>
        <v>14493</v>
      </c>
      <c r="F87" s="33">
        <f>SUM(F88)</f>
        <v>0</v>
      </c>
      <c r="G87" s="33">
        <f>SUM(G88)</f>
        <v>0</v>
      </c>
      <c r="H87" s="33">
        <f>SUM(H88)</f>
        <v>14493</v>
      </c>
      <c r="I87" s="29"/>
      <c r="J87" s="29"/>
    </row>
    <row r="88" spans="1:10" ht="24.75">
      <c r="A88" s="78"/>
      <c r="B88" s="35"/>
      <c r="C88" s="86" t="s">
        <v>124</v>
      </c>
      <c r="D88" s="87" t="s">
        <v>125</v>
      </c>
      <c r="E88" s="36">
        <v>14493</v>
      </c>
      <c r="F88" s="36"/>
      <c r="G88" s="36"/>
      <c r="H88" s="36">
        <f>E88+F88-G88</f>
        <v>14493</v>
      </c>
      <c r="I88" s="29"/>
      <c r="J88" s="29"/>
    </row>
    <row r="89" spans="1:8" ht="15">
      <c r="A89" s="11" t="s">
        <v>126</v>
      </c>
      <c r="B89" s="76" t="s">
        <v>127</v>
      </c>
      <c r="C89" s="76"/>
      <c r="D89" s="76"/>
      <c r="E89" s="13">
        <f>SUM(E90)</f>
        <v>46000</v>
      </c>
      <c r="F89" s="13">
        <f>SUM(F90)</f>
        <v>0</v>
      </c>
      <c r="G89" s="13">
        <f>SUM(G90)</f>
        <v>0</v>
      </c>
      <c r="H89" s="13">
        <f>SUM(H90)</f>
        <v>46000</v>
      </c>
    </row>
    <row r="90" spans="1:8" ht="12.75">
      <c r="A90" s="77"/>
      <c r="B90" s="31" t="s">
        <v>128</v>
      </c>
      <c r="C90" s="32" t="s">
        <v>129</v>
      </c>
      <c r="D90" s="32"/>
      <c r="E90" s="33">
        <f>SUM(E91)</f>
        <v>46000</v>
      </c>
      <c r="F90" s="33">
        <f>SUM(F91)</f>
        <v>0</v>
      </c>
      <c r="G90" s="33">
        <f>SUM(G91)</f>
        <v>0</v>
      </c>
      <c r="H90" s="33">
        <f>SUM(H91)</f>
        <v>46000</v>
      </c>
    </row>
    <row r="91" spans="1:8" ht="12.75">
      <c r="A91" s="79"/>
      <c r="B91" s="35"/>
      <c r="C91" s="19" t="s">
        <v>130</v>
      </c>
      <c r="D91" s="74" t="s">
        <v>131</v>
      </c>
      <c r="E91" s="36">
        <v>46000</v>
      </c>
      <c r="F91" s="36"/>
      <c r="G91" s="36"/>
      <c r="H91" s="36">
        <f>E91+F91-G91</f>
        <v>46000</v>
      </c>
    </row>
    <row r="92" spans="1:8" ht="15">
      <c r="A92" s="11" t="s">
        <v>132</v>
      </c>
      <c r="B92" s="76" t="s">
        <v>133</v>
      </c>
      <c r="C92" s="76"/>
      <c r="D92" s="76"/>
      <c r="E92" s="13">
        <f>SUM(E93,E95,E97,E100,E104,E102)</f>
        <v>1444956</v>
      </c>
      <c r="F92" s="13">
        <f>SUM(F93,F95,F97,F100,F104,F102)</f>
        <v>0</v>
      </c>
      <c r="G92" s="13">
        <f>SUM(G93,G95,G97,G100,G104,G102)</f>
        <v>500</v>
      </c>
      <c r="H92" s="13">
        <f>SUM(H93,H95,H97,H100,H104,H102)</f>
        <v>1444456</v>
      </c>
    </row>
    <row r="93" spans="1:8" ht="24.75">
      <c r="A93" s="48"/>
      <c r="B93" s="31" t="s">
        <v>134</v>
      </c>
      <c r="C93" s="47" t="s">
        <v>135</v>
      </c>
      <c r="D93" s="47"/>
      <c r="E93" s="33">
        <f>SUM(E94:E94)</f>
        <v>1025000</v>
      </c>
      <c r="F93" s="33">
        <f>SUM(F94:F94)</f>
        <v>0</v>
      </c>
      <c r="G93" s="33">
        <f>SUM(G94:G94)</f>
        <v>0</v>
      </c>
      <c r="H93" s="33">
        <f>SUM(H94:H94)</f>
        <v>1025000</v>
      </c>
    </row>
    <row r="94" spans="1:8" ht="24.75">
      <c r="A94" s="48"/>
      <c r="B94" s="50"/>
      <c r="C94" s="80">
        <v>2010</v>
      </c>
      <c r="D94" s="20" t="s">
        <v>18</v>
      </c>
      <c r="E94" s="36">
        <v>1025000</v>
      </c>
      <c r="F94" s="36"/>
      <c r="G94" s="36"/>
      <c r="H94" s="36">
        <f>E94+F94-G94</f>
        <v>1025000</v>
      </c>
    </row>
    <row r="95" spans="1:8" ht="24.75">
      <c r="A95" s="48"/>
      <c r="B95" s="53" t="s">
        <v>136</v>
      </c>
      <c r="C95" s="90" t="s">
        <v>137</v>
      </c>
      <c r="D95" s="90"/>
      <c r="E95" s="33">
        <f>SUM(E96)</f>
        <v>5200</v>
      </c>
      <c r="F95" s="33">
        <f>SUM(F96)</f>
        <v>0</v>
      </c>
      <c r="G95" s="33">
        <f>SUM(G96)</f>
        <v>0</v>
      </c>
      <c r="H95" s="33">
        <f>SUM(H96)</f>
        <v>5200</v>
      </c>
    </row>
    <row r="96" spans="1:8" ht="24.75">
      <c r="A96" s="48"/>
      <c r="B96" s="91"/>
      <c r="C96" s="19" t="s">
        <v>17</v>
      </c>
      <c r="D96" s="20" t="s">
        <v>18</v>
      </c>
      <c r="E96" s="36">
        <v>5200</v>
      </c>
      <c r="F96" s="36"/>
      <c r="G96" s="36"/>
      <c r="H96" s="36">
        <f>E96+F96-G96</f>
        <v>5200</v>
      </c>
    </row>
    <row r="97" spans="1:8" ht="12.75">
      <c r="A97" s="77"/>
      <c r="B97" s="31" t="s">
        <v>138</v>
      </c>
      <c r="C97" s="75" t="s">
        <v>139</v>
      </c>
      <c r="D97" s="75"/>
      <c r="E97" s="33">
        <f>SUM(E98:E99)</f>
        <v>244500</v>
      </c>
      <c r="F97" s="33">
        <f>SUM(F98:F99)</f>
        <v>0</v>
      </c>
      <c r="G97" s="33">
        <f>SUM(G98:G99)</f>
        <v>0</v>
      </c>
      <c r="H97" s="33">
        <f>SUM(H98:H99)</f>
        <v>244500</v>
      </c>
    </row>
    <row r="98" spans="1:8" ht="24.75">
      <c r="A98" s="78"/>
      <c r="B98" s="50"/>
      <c r="C98" s="19" t="s">
        <v>17</v>
      </c>
      <c r="D98" s="20" t="s">
        <v>18</v>
      </c>
      <c r="E98" s="36">
        <v>59500</v>
      </c>
      <c r="F98" s="36"/>
      <c r="G98" s="36"/>
      <c r="H98" s="36">
        <f>E98+F98-G98</f>
        <v>59500</v>
      </c>
    </row>
    <row r="99" spans="1:8" ht="24.75">
      <c r="A99" s="78"/>
      <c r="B99" s="35"/>
      <c r="C99" s="86" t="s">
        <v>124</v>
      </c>
      <c r="D99" s="87" t="s">
        <v>125</v>
      </c>
      <c r="E99" s="36">
        <v>185000</v>
      </c>
      <c r="F99" s="36"/>
      <c r="G99" s="36"/>
      <c r="H99" s="36">
        <f>E99+F99-G99</f>
        <v>185000</v>
      </c>
    </row>
    <row r="100" spans="1:8" ht="12.75">
      <c r="A100" s="77"/>
      <c r="B100" s="31" t="s">
        <v>140</v>
      </c>
      <c r="C100" s="32" t="s">
        <v>141</v>
      </c>
      <c r="D100" s="32"/>
      <c r="E100" s="33">
        <f>SUM(E101:E101)</f>
        <v>60212</v>
      </c>
      <c r="F100" s="33">
        <f>SUM(F101:F101)</f>
        <v>0</v>
      </c>
      <c r="G100" s="33">
        <f>SUM(G101:G101)</f>
        <v>500</v>
      </c>
      <c r="H100" s="33">
        <f>SUM(H101:H101)</f>
        <v>59712</v>
      </c>
    </row>
    <row r="101" spans="1:8" ht="24.75">
      <c r="A101" s="77"/>
      <c r="B101" s="35"/>
      <c r="C101" s="86" t="s">
        <v>124</v>
      </c>
      <c r="D101" s="87" t="s">
        <v>125</v>
      </c>
      <c r="E101" s="36">
        <v>60212</v>
      </c>
      <c r="F101" s="36"/>
      <c r="G101" s="36">
        <v>500</v>
      </c>
      <c r="H101" s="36">
        <f>E101+F101-G101</f>
        <v>59712</v>
      </c>
    </row>
    <row r="102" spans="1:8" ht="12.75">
      <c r="A102" s="77"/>
      <c r="B102" s="31" t="s">
        <v>142</v>
      </c>
      <c r="C102" s="32" t="s">
        <v>143</v>
      </c>
      <c r="D102" s="32"/>
      <c r="E102" s="33">
        <f>SUM(E103:E103)</f>
        <v>10164</v>
      </c>
      <c r="F102" s="33">
        <f>SUM(F103:F103)</f>
        <v>0</v>
      </c>
      <c r="G102" s="33">
        <f>SUM(G103:G103)</f>
        <v>0</v>
      </c>
      <c r="H102" s="33">
        <f>SUM(H103:H103)</f>
        <v>10164</v>
      </c>
    </row>
    <row r="103" spans="1:8" ht="24.75">
      <c r="A103" s="77"/>
      <c r="B103" s="35"/>
      <c r="C103" s="19" t="s">
        <v>17</v>
      </c>
      <c r="D103" s="20" t="s">
        <v>18</v>
      </c>
      <c r="E103" s="92">
        <v>10164</v>
      </c>
      <c r="F103" s="36"/>
      <c r="G103" s="36"/>
      <c r="H103" s="36">
        <f>E103+F103-G103</f>
        <v>10164</v>
      </c>
    </row>
    <row r="104" spans="1:8" ht="12.75">
      <c r="A104" s="77"/>
      <c r="B104" s="93">
        <v>85295</v>
      </c>
      <c r="C104" s="32" t="s">
        <v>16</v>
      </c>
      <c r="D104" s="32"/>
      <c r="E104" s="94">
        <f>SUM(E105:E105)</f>
        <v>99880</v>
      </c>
      <c r="F104" s="94">
        <f>SUM(F105:F105)</f>
        <v>0</v>
      </c>
      <c r="G104" s="94">
        <f>SUM(G105:G105)</f>
        <v>0</v>
      </c>
      <c r="H104" s="94">
        <f>SUM(H105:H105)</f>
        <v>99880</v>
      </c>
    </row>
    <row r="105" spans="1:8" ht="24.75">
      <c r="A105" s="77"/>
      <c r="B105" s="95"/>
      <c r="C105" s="86" t="s">
        <v>124</v>
      </c>
      <c r="D105" s="87" t="s">
        <v>125</v>
      </c>
      <c r="E105" s="36">
        <v>99880</v>
      </c>
      <c r="F105" s="36"/>
      <c r="G105" s="36"/>
      <c r="H105" s="36">
        <f>E105+F105-G105</f>
        <v>99880</v>
      </c>
    </row>
    <row r="106" spans="1:8" ht="15">
      <c r="A106" s="37">
        <v>854</v>
      </c>
      <c r="B106" s="28" t="s">
        <v>144</v>
      </c>
      <c r="C106" s="28"/>
      <c r="D106" s="28"/>
      <c r="E106" s="13">
        <f>SUM(E107)</f>
        <v>113708</v>
      </c>
      <c r="F106" s="13">
        <f>SUM(F107)</f>
        <v>0</v>
      </c>
      <c r="G106" s="13">
        <f>SUM(G107)</f>
        <v>0</v>
      </c>
      <c r="H106" s="13">
        <f>SUM(H107)</f>
        <v>113708</v>
      </c>
    </row>
    <row r="107" spans="1:8" ht="12.75">
      <c r="A107" s="77"/>
      <c r="B107" s="59">
        <v>85415</v>
      </c>
      <c r="C107" s="60" t="s">
        <v>145</v>
      </c>
      <c r="D107" s="60"/>
      <c r="E107" s="17">
        <f>SUM(E108)</f>
        <v>113708</v>
      </c>
      <c r="F107" s="17">
        <f>SUM(F108)</f>
        <v>0</v>
      </c>
      <c r="G107" s="17">
        <f>SUM(G108)</f>
        <v>0</v>
      </c>
      <c r="H107" s="17">
        <f>SUM(H108)</f>
        <v>113708</v>
      </c>
    </row>
    <row r="108" spans="1:8" ht="24.75">
      <c r="A108" s="77"/>
      <c r="B108" s="62"/>
      <c r="C108" s="86" t="s">
        <v>124</v>
      </c>
      <c r="D108" s="87" t="s">
        <v>125</v>
      </c>
      <c r="E108" s="21">
        <v>113708</v>
      </c>
      <c r="F108" s="36"/>
      <c r="G108" s="36"/>
      <c r="H108" s="36">
        <f>E108+F108-G108</f>
        <v>113708</v>
      </c>
    </row>
    <row r="109" spans="1:8" ht="15">
      <c r="A109" s="11" t="s">
        <v>146</v>
      </c>
      <c r="B109" s="76" t="s">
        <v>147</v>
      </c>
      <c r="C109" s="76"/>
      <c r="D109" s="76"/>
      <c r="E109" s="13">
        <f>SUM(E110)</f>
        <v>125400</v>
      </c>
      <c r="F109" s="13">
        <f>SUM(F110)</f>
        <v>0</v>
      </c>
      <c r="G109" s="13">
        <f>SUM(G110)</f>
        <v>0</v>
      </c>
      <c r="H109" s="13">
        <f>SUM(H110)</f>
        <v>125400</v>
      </c>
    </row>
    <row r="110" spans="1:8" ht="12.75">
      <c r="A110" s="77"/>
      <c r="B110" s="31" t="s">
        <v>148</v>
      </c>
      <c r="C110" s="32" t="s">
        <v>149</v>
      </c>
      <c r="D110" s="32"/>
      <c r="E110" s="33">
        <f>SUM(E111:E113)</f>
        <v>125400</v>
      </c>
      <c r="F110" s="33">
        <f>SUM(F111:F113)</f>
        <v>0</v>
      </c>
      <c r="G110" s="33">
        <f>SUM(G111:G113)</f>
        <v>0</v>
      </c>
      <c r="H110" s="33">
        <f>SUM(H111:H113)</f>
        <v>125400</v>
      </c>
    </row>
    <row r="111" spans="1:8" ht="12.75">
      <c r="A111" s="77"/>
      <c r="B111" s="48"/>
      <c r="C111" s="19" t="s">
        <v>150</v>
      </c>
      <c r="D111" s="74" t="s">
        <v>151</v>
      </c>
      <c r="E111" s="36">
        <v>120000</v>
      </c>
      <c r="F111" s="36"/>
      <c r="G111" s="36"/>
      <c r="H111" s="36">
        <f>E111+F111-G111</f>
        <v>120000</v>
      </c>
    </row>
    <row r="112" spans="1:8" ht="12.75">
      <c r="A112" s="77"/>
      <c r="B112" s="48"/>
      <c r="C112" s="19" t="s">
        <v>41</v>
      </c>
      <c r="D112" s="51" t="s">
        <v>42</v>
      </c>
      <c r="E112" s="36">
        <v>400</v>
      </c>
      <c r="F112" s="36"/>
      <c r="G112" s="36"/>
      <c r="H112" s="36">
        <f>E112+F112-G112</f>
        <v>400</v>
      </c>
    </row>
    <row r="113" spans="1:8" ht="12.75">
      <c r="A113" s="96"/>
      <c r="B113" s="97"/>
      <c r="C113" s="98" t="s">
        <v>118</v>
      </c>
      <c r="D113" s="20" t="s">
        <v>119</v>
      </c>
      <c r="E113" s="36">
        <v>5000</v>
      </c>
      <c r="F113" s="36"/>
      <c r="G113" s="36"/>
      <c r="H113" s="36">
        <f>E113+F113-G113</f>
        <v>5000</v>
      </c>
    </row>
    <row r="114" spans="1:10" ht="17.25">
      <c r="A114" s="99" t="s">
        <v>152</v>
      </c>
      <c r="B114" s="99"/>
      <c r="C114" s="99"/>
      <c r="D114" s="99"/>
      <c r="E114" s="100">
        <f>SUM(E109,E92,E89,E73,E43,E38,E33,E30,E21,E15,E10,E27,E84,E106,E18)</f>
        <v>7846155.23</v>
      </c>
      <c r="F114" s="100">
        <f>SUM(F109,F92,F89,F73,F43,F38,F33,F30,F21,F15,F10,F27,F84,F106,F18)</f>
        <v>0</v>
      </c>
      <c r="G114" s="100">
        <f>SUM(G109,G92,G89,G73,G43,G38,G33,G30,G21,G15,G10,G27,G84,G106,G18)</f>
        <v>500</v>
      </c>
      <c r="H114" s="100">
        <f>SUM(H109,H92,H89,H73,H43,H38,H33,H30,H21,H15,H10,H27,H84,H106,H18)</f>
        <v>7845655.23</v>
      </c>
      <c r="J114"/>
    </row>
    <row r="115" ht="12.75">
      <c r="H115" s="29"/>
    </row>
  </sheetData>
  <mergeCells count="55">
    <mergeCell ref="A5:E5"/>
    <mergeCell ref="A7:C7"/>
    <mergeCell ref="D7:D8"/>
    <mergeCell ref="E7:E8"/>
    <mergeCell ref="F7:F8"/>
    <mergeCell ref="G7:G8"/>
    <mergeCell ref="H7:H8"/>
    <mergeCell ref="B10:D10"/>
    <mergeCell ref="C11:D11"/>
    <mergeCell ref="C13:D13"/>
    <mergeCell ref="B15:D15"/>
    <mergeCell ref="C16:D16"/>
    <mergeCell ref="B18:D18"/>
    <mergeCell ref="C19:D19"/>
    <mergeCell ref="B21:D21"/>
    <mergeCell ref="C22:D22"/>
    <mergeCell ref="B27:D27"/>
    <mergeCell ref="C28:D28"/>
    <mergeCell ref="B30:D30"/>
    <mergeCell ref="C31:D31"/>
    <mergeCell ref="B33:D33"/>
    <mergeCell ref="C34:D34"/>
    <mergeCell ref="C36:D36"/>
    <mergeCell ref="B38:D38"/>
    <mergeCell ref="C39:D39"/>
    <mergeCell ref="C41:D41"/>
    <mergeCell ref="B43:D43"/>
    <mergeCell ref="C44:D44"/>
    <mergeCell ref="C46:D46"/>
    <mergeCell ref="C55:D55"/>
    <mergeCell ref="C68:D68"/>
    <mergeCell ref="C70:D70"/>
    <mergeCell ref="B73:D73"/>
    <mergeCell ref="C74:D74"/>
    <mergeCell ref="C76:D76"/>
    <mergeCell ref="C78:D78"/>
    <mergeCell ref="C80:D80"/>
    <mergeCell ref="C82:D82"/>
    <mergeCell ref="B84:D84"/>
    <mergeCell ref="C85:D85"/>
    <mergeCell ref="C87:D87"/>
    <mergeCell ref="B89:D89"/>
    <mergeCell ref="C90:D90"/>
    <mergeCell ref="B92:D92"/>
    <mergeCell ref="C93:D93"/>
    <mergeCell ref="C95:D95"/>
    <mergeCell ref="C97:D97"/>
    <mergeCell ref="C100:D100"/>
    <mergeCell ref="C102:D102"/>
    <mergeCell ref="C104:D104"/>
    <mergeCell ref="B106:D106"/>
    <mergeCell ref="C107:D107"/>
    <mergeCell ref="B109:D109"/>
    <mergeCell ref="C110:D110"/>
    <mergeCell ref="A114:D114"/>
  </mergeCells>
  <printOptions horizontalCentered="1"/>
  <pageMargins left="0.7875" right="0.39375" top="0.7875" bottom="0.2361111111111111" header="0.5118055555555555" footer="0.5118055555555555"/>
  <pageSetup horizontalDpi="300" verticalDpi="300" orientation="landscape" paperSize="9" scale="72"/>
  <rowBreaks count="2" manualBreakCount="2">
    <brk id="37" max="255" man="1"/>
    <brk id="8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3"/>
  <sheetViews>
    <sheetView zoomScaleSheetLayoutView="55" workbookViewId="0" topLeftCell="A1">
      <selection activeCell="J1" sqref="J1"/>
    </sheetView>
  </sheetViews>
  <sheetFormatPr defaultColWidth="9.00390625" defaultRowHeight="12.75"/>
  <cols>
    <col min="1" max="1" width="6.00390625" style="101" customWidth="1"/>
    <col min="2" max="2" width="8.50390625" style="102" customWidth="1"/>
    <col min="3" max="3" width="6.125" style="102" customWidth="1"/>
    <col min="4" max="4" width="65.50390625" style="102" customWidth="1"/>
    <col min="5" max="5" width="17.625" style="102" customWidth="1"/>
    <col min="6" max="7" width="15.125" style="102" customWidth="1"/>
    <col min="8" max="8" width="17.375" style="102" customWidth="1"/>
    <col min="9" max="9" width="8.00390625" style="102" customWidth="1"/>
    <col min="10" max="245" width="9.00390625" style="102" customWidth="1"/>
    <col min="246" max="247" width="9.00390625" style="2" customWidth="1"/>
  </cols>
  <sheetData>
    <row r="1" spans="5:9" ht="12.75">
      <c r="E1" s="3" t="s">
        <v>153</v>
      </c>
      <c r="F1" s="4"/>
      <c r="G1" s="4"/>
      <c r="H1" s="4"/>
      <c r="I1" s="4"/>
    </row>
    <row r="2" spans="5:9" ht="12.75">
      <c r="E2" s="3" t="s">
        <v>1</v>
      </c>
      <c r="F2" s="4"/>
      <c r="G2" s="4"/>
      <c r="H2" s="4"/>
      <c r="I2" s="4"/>
    </row>
    <row r="3" spans="5:9" ht="12.75">
      <c r="E3" s="4" t="s">
        <v>2</v>
      </c>
      <c r="F3" s="4"/>
      <c r="G3" s="4"/>
      <c r="H3" s="4"/>
      <c r="I3" s="4"/>
    </row>
    <row r="4" ht="9" customHeight="1"/>
    <row r="5" spans="1:256" s="104" customFormat="1" ht="17.25">
      <c r="A5" s="103" t="s">
        <v>154</v>
      </c>
      <c r="B5" s="103"/>
      <c r="C5" s="103"/>
      <c r="D5" s="103"/>
      <c r="E5" s="103"/>
      <c r="F5" s="103"/>
      <c r="G5" s="103"/>
      <c r="H5" s="103"/>
      <c r="I5" s="103"/>
      <c r="IL5" s="2"/>
      <c r="IM5" s="2"/>
      <c r="IN5"/>
      <c r="IO5"/>
      <c r="IP5"/>
      <c r="IQ5"/>
      <c r="IR5"/>
      <c r="IS5"/>
      <c r="IT5"/>
      <c r="IU5"/>
      <c r="IV5"/>
    </row>
    <row r="6" spans="1:256" s="104" customFormat="1" ht="10.5" customHeight="1">
      <c r="A6" s="105"/>
      <c r="B6" s="105"/>
      <c r="C6" s="105"/>
      <c r="D6" s="105"/>
      <c r="E6"/>
      <c r="F6"/>
      <c r="G6"/>
      <c r="H6"/>
      <c r="I6"/>
      <c r="IL6" s="2"/>
      <c r="IM6" s="2"/>
      <c r="IN6"/>
      <c r="IO6"/>
      <c r="IP6"/>
      <c r="IQ6"/>
      <c r="IR6"/>
      <c r="IS6"/>
      <c r="IT6"/>
      <c r="IU6"/>
      <c r="IV6"/>
    </row>
    <row r="7" spans="1:256" s="107" customFormat="1" ht="15">
      <c r="A7" s="7" t="s">
        <v>10</v>
      </c>
      <c r="B7" s="7" t="s">
        <v>11</v>
      </c>
      <c r="C7" s="7" t="s">
        <v>12</v>
      </c>
      <c r="D7" s="7" t="s">
        <v>155</v>
      </c>
      <c r="E7" s="8" t="s">
        <v>6</v>
      </c>
      <c r="F7" s="8" t="s">
        <v>7</v>
      </c>
      <c r="G7" s="8" t="s">
        <v>8</v>
      </c>
      <c r="H7" s="8" t="s">
        <v>9</v>
      </c>
      <c r="I7" s="106"/>
      <c r="IL7" s="2"/>
      <c r="IM7" s="2"/>
      <c r="IN7"/>
      <c r="IO7"/>
      <c r="IP7"/>
      <c r="IQ7"/>
      <c r="IR7"/>
      <c r="IS7"/>
      <c r="IT7"/>
      <c r="IU7"/>
      <c r="IV7"/>
    </row>
    <row r="8" spans="1:256" s="107" customFormat="1" ht="15">
      <c r="A8" s="7"/>
      <c r="B8" s="7"/>
      <c r="C8" s="7"/>
      <c r="D8" s="7"/>
      <c r="E8" s="8"/>
      <c r="F8" s="8"/>
      <c r="G8" s="8"/>
      <c r="H8" s="8"/>
      <c r="I8" s="106"/>
      <c r="IL8" s="2"/>
      <c r="IM8" s="2"/>
      <c r="IN8"/>
      <c r="IO8"/>
      <c r="IP8"/>
      <c r="IQ8"/>
      <c r="IR8"/>
      <c r="IS8"/>
      <c r="IT8"/>
      <c r="IU8"/>
      <c r="IV8"/>
    </row>
    <row r="9" spans="1:256" s="110" customFormat="1" ht="12.75">
      <c r="A9" s="10">
        <v>1</v>
      </c>
      <c r="B9" s="10">
        <v>2</v>
      </c>
      <c r="C9" s="108">
        <v>3</v>
      </c>
      <c r="D9" s="10">
        <v>4</v>
      </c>
      <c r="E9" s="10">
        <v>6</v>
      </c>
      <c r="F9" s="10"/>
      <c r="G9" s="10"/>
      <c r="H9" s="10"/>
      <c r="I9" s="109"/>
      <c r="IL9" s="2"/>
      <c r="IM9" s="2"/>
      <c r="IN9"/>
      <c r="IO9"/>
      <c r="IP9"/>
      <c r="IQ9"/>
      <c r="IR9"/>
      <c r="IS9"/>
      <c r="IT9"/>
      <c r="IU9"/>
      <c r="IV9"/>
    </row>
    <row r="10" spans="1:256" s="114" customFormat="1" ht="15">
      <c r="A10" s="111" t="s">
        <v>13</v>
      </c>
      <c r="B10" s="82" t="s">
        <v>14</v>
      </c>
      <c r="C10" s="82"/>
      <c r="D10" s="82"/>
      <c r="E10" s="112">
        <f>SUM(E11,E13,E15)</f>
        <v>469976.23</v>
      </c>
      <c r="F10" s="112">
        <f>SUM(F11,F13,F15)</f>
        <v>200</v>
      </c>
      <c r="G10" s="112">
        <f>SUM(G11,G13,G15)</f>
        <v>0</v>
      </c>
      <c r="H10" s="112">
        <f>SUM(H11,H13,H15)</f>
        <v>470176.23</v>
      </c>
      <c r="I10" s="113"/>
      <c r="IL10" s="2"/>
      <c r="IM10" s="2"/>
      <c r="IN10"/>
      <c r="IO10"/>
      <c r="IP10"/>
      <c r="IQ10"/>
      <c r="IR10"/>
      <c r="IS10"/>
      <c r="IT10"/>
      <c r="IU10"/>
      <c r="IV10"/>
    </row>
    <row r="11" spans="1:256" s="117" customFormat="1" ht="13.5">
      <c r="A11" s="115"/>
      <c r="B11" s="15" t="s">
        <v>156</v>
      </c>
      <c r="C11" s="16" t="s">
        <v>157</v>
      </c>
      <c r="D11" s="16"/>
      <c r="E11" s="25">
        <f>SUM(E12:E12)</f>
        <v>385000</v>
      </c>
      <c r="F11" s="25">
        <f>SUM(F12:F12)</f>
        <v>0</v>
      </c>
      <c r="G11" s="25">
        <f>SUM(G12:G12)</f>
        <v>0</v>
      </c>
      <c r="H11" s="25">
        <f>SUM(H12:H12)</f>
        <v>385000</v>
      </c>
      <c r="I11" s="116"/>
      <c r="IL11" s="2"/>
      <c r="IM11" s="2"/>
      <c r="IN11"/>
      <c r="IO11"/>
      <c r="IP11"/>
      <c r="IQ11"/>
      <c r="IR11"/>
      <c r="IS11"/>
      <c r="IT11"/>
      <c r="IU11"/>
      <c r="IV11"/>
    </row>
    <row r="12" spans="1:256" s="120" customFormat="1" ht="12.75">
      <c r="A12" s="115"/>
      <c r="B12" s="18"/>
      <c r="C12" s="7">
        <v>6050</v>
      </c>
      <c r="D12" s="118" t="s">
        <v>158</v>
      </c>
      <c r="E12" s="22">
        <v>385000</v>
      </c>
      <c r="F12" s="22"/>
      <c r="G12" s="22"/>
      <c r="H12" s="22">
        <f>E12+F12-G12</f>
        <v>385000</v>
      </c>
      <c r="I12" s="119"/>
      <c r="IL12" s="2"/>
      <c r="IM12" s="2"/>
      <c r="IN12"/>
      <c r="IO12"/>
      <c r="IP12"/>
      <c r="IQ12"/>
      <c r="IR12"/>
      <c r="IS12"/>
      <c r="IT12"/>
      <c r="IU12"/>
      <c r="IV12"/>
    </row>
    <row r="13" spans="1:9" ht="12.75">
      <c r="A13" s="115"/>
      <c r="B13" s="15" t="s">
        <v>159</v>
      </c>
      <c r="C13" s="60" t="s">
        <v>160</v>
      </c>
      <c r="D13" s="60"/>
      <c r="E13" s="25">
        <f>SUM(E14)</f>
        <v>6600</v>
      </c>
      <c r="F13" s="25">
        <f>SUM(F14)</f>
        <v>200</v>
      </c>
      <c r="G13" s="25">
        <f>SUM(G14)</f>
        <v>0</v>
      </c>
      <c r="H13" s="25">
        <f>SUM(H14)</f>
        <v>6800</v>
      </c>
      <c r="I13" s="116"/>
    </row>
    <row r="14" spans="1:9" ht="25.5" customHeight="1">
      <c r="A14" s="115"/>
      <c r="B14" s="62"/>
      <c r="C14" s="43">
        <v>2850</v>
      </c>
      <c r="D14" s="27" t="s">
        <v>161</v>
      </c>
      <c r="E14" s="45">
        <v>6600</v>
      </c>
      <c r="F14" s="45">
        <v>200</v>
      </c>
      <c r="G14" s="45"/>
      <c r="H14" s="22">
        <f>E14+F14-G14</f>
        <v>6800</v>
      </c>
      <c r="I14" s="119"/>
    </row>
    <row r="15" spans="1:9" ht="12.75">
      <c r="A15" s="115"/>
      <c r="B15" s="15" t="s">
        <v>15</v>
      </c>
      <c r="C15" s="16" t="s">
        <v>16</v>
      </c>
      <c r="D15" s="16"/>
      <c r="E15" s="17">
        <f>SUM(E16:E19)</f>
        <v>78376.23</v>
      </c>
      <c r="F15" s="17">
        <f>SUM(F16:F19)</f>
        <v>0</v>
      </c>
      <c r="G15" s="17">
        <f>SUM(G16:G19)</f>
        <v>0</v>
      </c>
      <c r="H15" s="17">
        <f>SUM(H16:H19)</f>
        <v>78376.23</v>
      </c>
      <c r="I15" s="119"/>
    </row>
    <row r="16" spans="1:9" ht="12.75">
      <c r="A16" s="115"/>
      <c r="B16" s="18"/>
      <c r="C16" s="80">
        <v>4170</v>
      </c>
      <c r="D16" s="68" t="s">
        <v>162</v>
      </c>
      <c r="E16" s="21">
        <v>500</v>
      </c>
      <c r="F16" s="22"/>
      <c r="G16" s="23"/>
      <c r="H16" s="22">
        <f>E16+F16-G16</f>
        <v>500</v>
      </c>
      <c r="I16" s="119"/>
    </row>
    <row r="17" spans="1:9" ht="12.75">
      <c r="A17" s="115"/>
      <c r="B17" s="18"/>
      <c r="C17" s="7">
        <v>4210</v>
      </c>
      <c r="D17" s="118" t="s">
        <v>163</v>
      </c>
      <c r="E17" s="21">
        <v>636.78</v>
      </c>
      <c r="F17" s="22"/>
      <c r="G17" s="22"/>
      <c r="H17" s="22">
        <f>E17+F17-G17</f>
        <v>636.78</v>
      </c>
      <c r="I17" s="119"/>
    </row>
    <row r="18" spans="1:9" ht="12.75">
      <c r="A18" s="115"/>
      <c r="B18" s="18"/>
      <c r="C18" s="7">
        <v>4300</v>
      </c>
      <c r="D18" s="118" t="s">
        <v>164</v>
      </c>
      <c r="E18" s="21">
        <v>400</v>
      </c>
      <c r="F18" s="22"/>
      <c r="G18" s="22"/>
      <c r="H18" s="22">
        <f>E18+F18-G18</f>
        <v>400</v>
      </c>
      <c r="I18" s="119"/>
    </row>
    <row r="19" spans="1:9" ht="12.75">
      <c r="A19" s="115"/>
      <c r="B19" s="62"/>
      <c r="C19" s="7">
        <v>4430</v>
      </c>
      <c r="D19" s="118" t="s">
        <v>165</v>
      </c>
      <c r="E19" s="21">
        <v>76839.45</v>
      </c>
      <c r="F19" s="22"/>
      <c r="G19" s="23"/>
      <c r="H19" s="22">
        <f>E19+F19-G19</f>
        <v>76839.45</v>
      </c>
      <c r="I19" s="119"/>
    </row>
    <row r="20" spans="1:9" ht="14.25">
      <c r="A20" s="111" t="s">
        <v>166</v>
      </c>
      <c r="B20" s="121" t="s">
        <v>167</v>
      </c>
      <c r="C20" s="121"/>
      <c r="D20" s="121"/>
      <c r="E20" s="112">
        <f>SUM(E21)</f>
        <v>56000</v>
      </c>
      <c r="F20" s="112">
        <f>SUM(F21)</f>
        <v>0</v>
      </c>
      <c r="G20" s="112">
        <f>SUM(G21)</f>
        <v>0</v>
      </c>
      <c r="H20" s="112">
        <f>SUM(H21)</f>
        <v>56000</v>
      </c>
      <c r="I20" s="113"/>
    </row>
    <row r="21" spans="1:9" ht="13.5">
      <c r="A21" s="30"/>
      <c r="B21" s="31" t="s">
        <v>168</v>
      </c>
      <c r="C21" s="89" t="s">
        <v>169</v>
      </c>
      <c r="D21" s="89"/>
      <c r="E21" s="33">
        <f>SUM(E22:E22)</f>
        <v>56000</v>
      </c>
      <c r="F21" s="33">
        <f>SUM(F22:F22)</f>
        <v>0</v>
      </c>
      <c r="G21" s="33">
        <f>SUM(G22:G22)</f>
        <v>0</v>
      </c>
      <c r="H21" s="33">
        <f>SUM(H22:H22)</f>
        <v>56000</v>
      </c>
      <c r="I21" s="122"/>
    </row>
    <row r="22" spans="1:9" ht="13.5">
      <c r="A22" s="30"/>
      <c r="B22" s="97"/>
      <c r="C22" s="7">
        <v>4300</v>
      </c>
      <c r="D22" s="118" t="s">
        <v>164</v>
      </c>
      <c r="E22" s="45">
        <v>56000</v>
      </c>
      <c r="F22" s="45"/>
      <c r="G22" s="45"/>
      <c r="H22" s="22">
        <f>E22+F22-G22</f>
        <v>56000</v>
      </c>
      <c r="I22" s="119"/>
    </row>
    <row r="23" spans="1:9" ht="13.5">
      <c r="A23" s="81">
        <v>600</v>
      </c>
      <c r="B23" s="82" t="s">
        <v>28</v>
      </c>
      <c r="C23" s="82"/>
      <c r="D23" s="82"/>
      <c r="E23" s="112">
        <f>SUM(E24)</f>
        <v>206000</v>
      </c>
      <c r="F23" s="112">
        <f>SUM(F24)</f>
        <v>0</v>
      </c>
      <c r="G23" s="112">
        <f>SUM(G24)</f>
        <v>0</v>
      </c>
      <c r="H23" s="112">
        <f>SUM(H24)</f>
        <v>206000</v>
      </c>
      <c r="I23" s="113"/>
    </row>
    <row r="24" spans="1:9" ht="12.75" customHeight="1">
      <c r="A24" s="39"/>
      <c r="B24" s="15" t="s">
        <v>29</v>
      </c>
      <c r="C24" s="60" t="s">
        <v>30</v>
      </c>
      <c r="D24" s="60"/>
      <c r="E24" s="25">
        <f>SUM(E25:E28)</f>
        <v>206000</v>
      </c>
      <c r="F24" s="25">
        <f>SUM(F25:F28)</f>
        <v>0</v>
      </c>
      <c r="G24" s="25">
        <f>SUM(G25:G28)</f>
        <v>0</v>
      </c>
      <c r="H24" s="25">
        <f>SUM(H25:H28)</f>
        <v>206000</v>
      </c>
      <c r="I24" s="116"/>
    </row>
    <row r="25" spans="1:9" ht="12.75" customHeight="1">
      <c r="A25" s="39"/>
      <c r="B25" s="24"/>
      <c r="C25" s="80">
        <v>4170</v>
      </c>
      <c r="D25" s="68" t="s">
        <v>162</v>
      </c>
      <c r="E25" s="123">
        <v>1000</v>
      </c>
      <c r="F25" s="123"/>
      <c r="G25" s="123"/>
      <c r="H25" s="22">
        <f>E25+F25-G25</f>
        <v>1000</v>
      </c>
      <c r="I25" s="119"/>
    </row>
    <row r="26" spans="1:256" s="117" customFormat="1" ht="12.75" customHeight="1">
      <c r="A26" s="39"/>
      <c r="B26" s="124"/>
      <c r="C26" s="7">
        <v>4210</v>
      </c>
      <c r="D26" s="118" t="s">
        <v>163</v>
      </c>
      <c r="E26" s="123">
        <v>5000</v>
      </c>
      <c r="F26" s="123"/>
      <c r="G26" s="123"/>
      <c r="H26" s="22">
        <f>E26+F26-G26</f>
        <v>5000</v>
      </c>
      <c r="I26" s="119"/>
      <c r="IL26" s="2"/>
      <c r="IM26" s="2"/>
      <c r="IN26"/>
      <c r="IO26"/>
      <c r="IP26"/>
      <c r="IQ26"/>
      <c r="IR26"/>
      <c r="IS26"/>
      <c r="IT26"/>
      <c r="IU26"/>
      <c r="IV26"/>
    </row>
    <row r="27" spans="1:256" s="117" customFormat="1" ht="12.75" customHeight="1">
      <c r="A27" s="39"/>
      <c r="B27" s="124"/>
      <c r="C27" s="7">
        <v>4300</v>
      </c>
      <c r="D27" s="118" t="s">
        <v>164</v>
      </c>
      <c r="E27" s="123">
        <v>108000</v>
      </c>
      <c r="F27" s="123"/>
      <c r="G27" s="123"/>
      <c r="H27" s="22">
        <f>E27+F27-G27</f>
        <v>108000</v>
      </c>
      <c r="I27" s="119"/>
      <c r="IL27" s="2"/>
      <c r="IM27" s="2"/>
      <c r="IN27"/>
      <c r="IO27"/>
      <c r="IP27"/>
      <c r="IQ27"/>
      <c r="IR27"/>
      <c r="IS27"/>
      <c r="IT27"/>
      <c r="IU27"/>
      <c r="IV27"/>
    </row>
    <row r="28" spans="1:256" s="117" customFormat="1" ht="12.75" customHeight="1">
      <c r="A28" s="39"/>
      <c r="B28" s="124"/>
      <c r="C28" s="43">
        <v>6050</v>
      </c>
      <c r="D28" s="118" t="s">
        <v>158</v>
      </c>
      <c r="E28" s="123">
        <v>92000</v>
      </c>
      <c r="F28" s="123"/>
      <c r="G28" s="123"/>
      <c r="H28" s="22">
        <f>E28+F28-G28</f>
        <v>92000</v>
      </c>
      <c r="I28" s="119"/>
      <c r="IL28" s="2"/>
      <c r="IM28" s="2"/>
      <c r="IN28"/>
      <c r="IO28"/>
      <c r="IP28"/>
      <c r="IQ28"/>
      <c r="IR28"/>
      <c r="IS28"/>
      <c r="IT28"/>
      <c r="IU28"/>
      <c r="IV28"/>
    </row>
    <row r="29" spans="1:9" ht="13.5">
      <c r="A29" s="81">
        <v>630</v>
      </c>
      <c r="B29" s="82" t="s">
        <v>170</v>
      </c>
      <c r="C29" s="82"/>
      <c r="D29" s="82"/>
      <c r="E29" s="112">
        <f>SUM(E30)</f>
        <v>45902</v>
      </c>
      <c r="F29" s="112">
        <f>SUM(F30)</f>
        <v>300</v>
      </c>
      <c r="G29" s="112">
        <f>SUM(G30)</f>
        <v>0</v>
      </c>
      <c r="H29" s="112">
        <f>SUM(H30)</f>
        <v>46202</v>
      </c>
      <c r="I29" s="113"/>
    </row>
    <row r="30" spans="1:9" ht="12.75" customHeight="1">
      <c r="A30" s="39"/>
      <c r="B30" s="15" t="s">
        <v>171</v>
      </c>
      <c r="C30" s="60" t="s">
        <v>172</v>
      </c>
      <c r="D30" s="60"/>
      <c r="E30" s="25">
        <f>SUM(E31:E39)</f>
        <v>45902</v>
      </c>
      <c r="F30" s="25">
        <f>SUM(F31:F39)</f>
        <v>300</v>
      </c>
      <c r="G30" s="25">
        <f>SUM(G31:G39)</f>
        <v>0</v>
      </c>
      <c r="H30" s="25">
        <f>SUM(H31:H39)</f>
        <v>46202</v>
      </c>
      <c r="I30" s="116"/>
    </row>
    <row r="31" spans="1:9" ht="12.75" customHeight="1">
      <c r="A31" s="39"/>
      <c r="B31" s="24"/>
      <c r="C31" s="125">
        <v>2320</v>
      </c>
      <c r="D31" s="126" t="s">
        <v>173</v>
      </c>
      <c r="E31" s="123">
        <v>4570</v>
      </c>
      <c r="F31" s="123"/>
      <c r="G31" s="123"/>
      <c r="H31" s="22">
        <f>E31+F31-G31</f>
        <v>4570</v>
      </c>
      <c r="I31" s="119"/>
    </row>
    <row r="32" spans="1:9" ht="12.75" customHeight="1">
      <c r="A32" s="39"/>
      <c r="B32" s="24"/>
      <c r="C32" s="7">
        <v>4010</v>
      </c>
      <c r="D32" s="118" t="s">
        <v>174</v>
      </c>
      <c r="E32" s="123">
        <v>4732</v>
      </c>
      <c r="F32" s="123"/>
      <c r="G32" s="123"/>
      <c r="H32" s="22">
        <f>E32+F32-G32</f>
        <v>4732</v>
      </c>
      <c r="I32" s="119"/>
    </row>
    <row r="33" spans="1:256" s="114" customFormat="1" ht="12.75" customHeight="1">
      <c r="A33" s="39"/>
      <c r="B33" s="124"/>
      <c r="C33" s="7">
        <v>4100</v>
      </c>
      <c r="D33" s="127" t="s">
        <v>175</v>
      </c>
      <c r="E33" s="123">
        <v>1500</v>
      </c>
      <c r="F33" s="123"/>
      <c r="G33" s="123"/>
      <c r="H33" s="22">
        <f>E33+F33-G33</f>
        <v>1500</v>
      </c>
      <c r="I33" s="119"/>
      <c r="IL33" s="2"/>
      <c r="IM33" s="2"/>
      <c r="IN33"/>
      <c r="IO33"/>
      <c r="IP33"/>
      <c r="IQ33"/>
      <c r="IR33"/>
      <c r="IS33"/>
      <c r="IT33"/>
      <c r="IU33"/>
      <c r="IV33"/>
    </row>
    <row r="34" spans="1:256" s="114" customFormat="1" ht="12.75" customHeight="1">
      <c r="A34" s="39"/>
      <c r="B34" s="124"/>
      <c r="C34" s="7">
        <v>4110</v>
      </c>
      <c r="D34" s="118" t="s">
        <v>176</v>
      </c>
      <c r="E34" s="123">
        <v>900</v>
      </c>
      <c r="F34" s="123"/>
      <c r="G34" s="123"/>
      <c r="H34" s="22">
        <f>E34+F34-G34</f>
        <v>900</v>
      </c>
      <c r="I34" s="119"/>
      <c r="IL34" s="2"/>
      <c r="IM34" s="2"/>
      <c r="IN34"/>
      <c r="IO34"/>
      <c r="IP34"/>
      <c r="IQ34"/>
      <c r="IR34"/>
      <c r="IS34"/>
      <c r="IT34"/>
      <c r="IU34"/>
      <c r="IV34"/>
    </row>
    <row r="35" spans="1:256" s="114" customFormat="1" ht="12.75" customHeight="1">
      <c r="A35" s="39"/>
      <c r="B35" s="124"/>
      <c r="C35" s="7">
        <v>4120</v>
      </c>
      <c r="D35" s="118" t="s">
        <v>177</v>
      </c>
      <c r="E35" s="123">
        <v>100</v>
      </c>
      <c r="F35" s="123"/>
      <c r="G35" s="123"/>
      <c r="H35" s="22">
        <f>E35+F35-G35</f>
        <v>100</v>
      </c>
      <c r="I35" s="119"/>
      <c r="IL35" s="2"/>
      <c r="IM35" s="2"/>
      <c r="IN35"/>
      <c r="IO35"/>
      <c r="IP35"/>
      <c r="IQ35"/>
      <c r="IR35"/>
      <c r="IS35"/>
      <c r="IT35"/>
      <c r="IU35"/>
      <c r="IV35"/>
    </row>
    <row r="36" spans="1:256" s="117" customFormat="1" ht="12.75" customHeight="1">
      <c r="A36" s="39"/>
      <c r="B36" s="124"/>
      <c r="C36" s="7">
        <v>4210</v>
      </c>
      <c r="D36" s="118" t="s">
        <v>163</v>
      </c>
      <c r="E36" s="123">
        <v>3000</v>
      </c>
      <c r="F36" s="123"/>
      <c r="G36" s="123"/>
      <c r="H36" s="22">
        <f>E36+F36-G36</f>
        <v>3000</v>
      </c>
      <c r="I36" s="119"/>
      <c r="IL36" s="2"/>
      <c r="IM36" s="2"/>
      <c r="IN36"/>
      <c r="IO36"/>
      <c r="IP36"/>
      <c r="IQ36"/>
      <c r="IR36"/>
      <c r="IS36"/>
      <c r="IT36"/>
      <c r="IU36"/>
      <c r="IV36"/>
    </row>
    <row r="37" spans="1:9" ht="12.75" customHeight="1">
      <c r="A37" s="39"/>
      <c r="B37" s="124"/>
      <c r="C37" s="7">
        <v>4300</v>
      </c>
      <c r="D37" s="118" t="s">
        <v>178</v>
      </c>
      <c r="E37" s="123">
        <v>4000</v>
      </c>
      <c r="F37" s="123">
        <v>300</v>
      </c>
      <c r="G37" s="123"/>
      <c r="H37" s="22">
        <f>E37+F37-G37</f>
        <v>4300</v>
      </c>
      <c r="I37" s="119"/>
    </row>
    <row r="38" spans="1:9" ht="12.75" customHeight="1">
      <c r="A38" s="39"/>
      <c r="B38" s="124"/>
      <c r="C38" s="7">
        <v>4430</v>
      </c>
      <c r="D38" s="118" t="s">
        <v>165</v>
      </c>
      <c r="E38" s="123">
        <v>2500</v>
      </c>
      <c r="F38" s="123"/>
      <c r="G38" s="123"/>
      <c r="H38" s="22">
        <f>E38+F38-G38</f>
        <v>2500</v>
      </c>
      <c r="I38" s="119"/>
    </row>
    <row r="39" spans="1:9" ht="12.75" customHeight="1">
      <c r="A39" s="39"/>
      <c r="B39" s="128"/>
      <c r="C39" s="43">
        <v>6050</v>
      </c>
      <c r="D39" s="118" t="s">
        <v>158</v>
      </c>
      <c r="E39" s="123">
        <v>24600</v>
      </c>
      <c r="F39" s="123"/>
      <c r="G39" s="123"/>
      <c r="H39" s="22">
        <f>E39+F39-G39</f>
        <v>24600</v>
      </c>
      <c r="I39" s="119"/>
    </row>
    <row r="40" spans="1:9" ht="12.75" customHeight="1">
      <c r="A40" s="111" t="s">
        <v>32</v>
      </c>
      <c r="B40" s="82" t="s">
        <v>33</v>
      </c>
      <c r="C40" s="82"/>
      <c r="D40" s="82"/>
      <c r="E40" s="112">
        <f>SUM(E41)</f>
        <v>35000</v>
      </c>
      <c r="F40" s="112">
        <f>SUM(F41)</f>
        <v>0</v>
      </c>
      <c r="G40" s="112">
        <f>SUM(G41)</f>
        <v>0</v>
      </c>
      <c r="H40" s="112">
        <f>SUM(H41)</f>
        <v>35000</v>
      </c>
      <c r="I40" s="113"/>
    </row>
    <row r="41" spans="1:9" ht="12.75" customHeight="1">
      <c r="A41" s="46"/>
      <c r="B41" s="31" t="s">
        <v>34</v>
      </c>
      <c r="C41" s="47" t="s">
        <v>35</v>
      </c>
      <c r="D41" s="47"/>
      <c r="E41" s="33">
        <f>SUM(E42:E43)</f>
        <v>35000</v>
      </c>
      <c r="F41" s="33">
        <f>SUM(F42:F43)</f>
        <v>0</v>
      </c>
      <c r="G41" s="33">
        <f>SUM(G42:G43)</f>
        <v>0</v>
      </c>
      <c r="H41" s="33">
        <f>SUM(H42:H43)</f>
        <v>35000</v>
      </c>
      <c r="I41" s="122"/>
    </row>
    <row r="42" spans="1:9" ht="12.75" customHeight="1">
      <c r="A42" s="46"/>
      <c r="B42" s="48"/>
      <c r="C42" s="7">
        <v>4430</v>
      </c>
      <c r="D42" s="118" t="s">
        <v>165</v>
      </c>
      <c r="E42" s="45">
        <v>5000</v>
      </c>
      <c r="F42" s="45"/>
      <c r="G42" s="45"/>
      <c r="H42" s="22">
        <f>E42+F42-G42</f>
        <v>5000</v>
      </c>
      <c r="I42" s="119"/>
    </row>
    <row r="43" spans="1:9" ht="12.75" customHeight="1">
      <c r="A43" s="46"/>
      <c r="B43" s="97"/>
      <c r="C43" s="43">
        <v>6050</v>
      </c>
      <c r="D43" s="118" t="s">
        <v>158</v>
      </c>
      <c r="E43" s="123">
        <v>30000</v>
      </c>
      <c r="F43" s="123"/>
      <c r="G43" s="123"/>
      <c r="H43" s="22">
        <f>E43+F43-G43</f>
        <v>30000</v>
      </c>
      <c r="I43" s="119"/>
    </row>
    <row r="44" spans="1:9" ht="12.75" customHeight="1">
      <c r="A44" s="111" t="s">
        <v>43</v>
      </c>
      <c r="B44" s="82" t="s">
        <v>44</v>
      </c>
      <c r="C44" s="82"/>
      <c r="D44" s="82"/>
      <c r="E44" s="112">
        <f>SUM(E45)</f>
        <v>2500</v>
      </c>
      <c r="F44" s="112">
        <f>SUM(F45)</f>
        <v>0</v>
      </c>
      <c r="G44" s="112">
        <f>SUM(G45)</f>
        <v>0</v>
      </c>
      <c r="H44" s="112">
        <f>SUM(H45)</f>
        <v>2500</v>
      </c>
      <c r="I44" s="113"/>
    </row>
    <row r="45" spans="1:9" ht="12.75" customHeight="1">
      <c r="A45" s="52"/>
      <c r="B45" s="31" t="s">
        <v>46</v>
      </c>
      <c r="C45" s="32" t="s">
        <v>47</v>
      </c>
      <c r="D45" s="32"/>
      <c r="E45" s="33">
        <f>SUM(E46:E47)</f>
        <v>2500</v>
      </c>
      <c r="F45" s="33">
        <f>SUM(F46:F47)</f>
        <v>0</v>
      </c>
      <c r="G45" s="33">
        <f>SUM(G46:G47)</f>
        <v>0</v>
      </c>
      <c r="H45" s="33">
        <f>SUM(H46:H47)</f>
        <v>2500</v>
      </c>
      <c r="I45" s="122"/>
    </row>
    <row r="46" spans="1:9" ht="12.75" customHeight="1">
      <c r="A46" s="54"/>
      <c r="B46" s="50"/>
      <c r="C46" s="80">
        <v>4170</v>
      </c>
      <c r="D46" s="68" t="s">
        <v>162</v>
      </c>
      <c r="E46" s="45">
        <v>500</v>
      </c>
      <c r="F46" s="45"/>
      <c r="G46" s="45"/>
      <c r="H46" s="22">
        <f>E46+F46-G46</f>
        <v>500</v>
      </c>
      <c r="I46" s="119"/>
    </row>
    <row r="47" spans="1:9" ht="12.75" customHeight="1">
      <c r="A47" s="70"/>
      <c r="B47" s="35"/>
      <c r="C47" s="43">
        <v>4300</v>
      </c>
      <c r="D47" s="118" t="s">
        <v>179</v>
      </c>
      <c r="E47" s="45">
        <v>2000</v>
      </c>
      <c r="F47" s="45"/>
      <c r="G47" s="45"/>
      <c r="H47" s="22">
        <f>E47+F47-G47</f>
        <v>2000</v>
      </c>
      <c r="I47" s="119"/>
    </row>
    <row r="48" spans="1:9" ht="13.5">
      <c r="A48" s="81">
        <v>750</v>
      </c>
      <c r="B48" s="82" t="s">
        <v>180</v>
      </c>
      <c r="C48" s="82"/>
      <c r="D48" s="82"/>
      <c r="E48" s="112">
        <f>SUM(E49,E56,E61)</f>
        <v>1057395</v>
      </c>
      <c r="F48" s="112">
        <f>SUM(F49,F56,F61)</f>
        <v>3000</v>
      </c>
      <c r="G48" s="112">
        <f>SUM(G49,G56,G61)</f>
        <v>0</v>
      </c>
      <c r="H48" s="112">
        <f>SUM(H49,H56,H61)</f>
        <v>1060395</v>
      </c>
      <c r="I48" s="113"/>
    </row>
    <row r="49" spans="1:9" ht="12.75" customHeight="1">
      <c r="A49" s="129"/>
      <c r="B49" s="84">
        <v>75011</v>
      </c>
      <c r="C49" s="60" t="s">
        <v>53</v>
      </c>
      <c r="D49" s="60"/>
      <c r="E49" s="25">
        <f>SUM(E50:E55)</f>
        <v>30135</v>
      </c>
      <c r="F49" s="25">
        <f>SUM(F50:F55)</f>
        <v>0</v>
      </c>
      <c r="G49" s="25">
        <f>SUM(G50:G55)</f>
        <v>0</v>
      </c>
      <c r="H49" s="25">
        <f>SUM(H50:H55)</f>
        <v>30135</v>
      </c>
      <c r="I49" s="116"/>
    </row>
    <row r="50" spans="1:256" s="114" customFormat="1" ht="12.75" customHeight="1">
      <c r="A50" s="129"/>
      <c r="B50" s="130"/>
      <c r="C50" s="7">
        <v>4010</v>
      </c>
      <c r="D50" s="118" t="s">
        <v>174</v>
      </c>
      <c r="E50" s="123">
        <v>21900</v>
      </c>
      <c r="F50" s="123"/>
      <c r="G50" s="123"/>
      <c r="H50" s="22">
        <f>E50+F50-G50</f>
        <v>21900</v>
      </c>
      <c r="I50" s="119"/>
      <c r="IL50" s="2"/>
      <c r="IM50" s="2"/>
      <c r="IN50"/>
      <c r="IO50"/>
      <c r="IP50"/>
      <c r="IQ50"/>
      <c r="IR50"/>
      <c r="IS50"/>
      <c r="IT50"/>
      <c r="IU50"/>
      <c r="IV50"/>
    </row>
    <row r="51" spans="1:256" s="117" customFormat="1" ht="12.75" customHeight="1">
      <c r="A51" s="129"/>
      <c r="B51" s="130"/>
      <c r="C51" s="7">
        <v>4040</v>
      </c>
      <c r="D51" s="118" t="s">
        <v>181</v>
      </c>
      <c r="E51" s="123">
        <v>2000</v>
      </c>
      <c r="F51" s="123"/>
      <c r="G51" s="123"/>
      <c r="H51" s="22">
        <f>E51+F51-G51</f>
        <v>2000</v>
      </c>
      <c r="I51" s="119"/>
      <c r="IL51" s="2"/>
      <c r="IM51" s="2"/>
      <c r="IN51"/>
      <c r="IO51"/>
      <c r="IP51"/>
      <c r="IQ51"/>
      <c r="IR51"/>
      <c r="IS51"/>
      <c r="IT51"/>
      <c r="IU51"/>
      <c r="IV51"/>
    </row>
    <row r="52" spans="1:9" ht="12.75" customHeight="1">
      <c r="A52" s="129"/>
      <c r="B52" s="130"/>
      <c r="C52" s="7">
        <v>4110</v>
      </c>
      <c r="D52" s="118" t="s">
        <v>176</v>
      </c>
      <c r="E52" s="123">
        <v>3800</v>
      </c>
      <c r="F52" s="123"/>
      <c r="G52" s="123"/>
      <c r="H52" s="22">
        <f>E52+F52-G52</f>
        <v>3800</v>
      </c>
      <c r="I52" s="119"/>
    </row>
    <row r="53" spans="1:9" ht="12.75" customHeight="1">
      <c r="A53" s="129"/>
      <c r="B53" s="130"/>
      <c r="C53" s="7">
        <v>4120</v>
      </c>
      <c r="D53" s="118" t="s">
        <v>177</v>
      </c>
      <c r="E53" s="123">
        <v>520</v>
      </c>
      <c r="F53" s="123"/>
      <c r="G53" s="123"/>
      <c r="H53" s="22">
        <f>E53+F53-G53</f>
        <v>520</v>
      </c>
      <c r="I53" s="119"/>
    </row>
    <row r="54" spans="1:9" ht="12.75" customHeight="1">
      <c r="A54" s="129"/>
      <c r="B54" s="130"/>
      <c r="C54" s="80">
        <v>4170</v>
      </c>
      <c r="D54" s="68" t="s">
        <v>162</v>
      </c>
      <c r="E54" s="123">
        <v>1115</v>
      </c>
      <c r="F54" s="123"/>
      <c r="G54" s="123"/>
      <c r="H54" s="22">
        <f>E54+F54-G54</f>
        <v>1115</v>
      </c>
      <c r="I54" s="119"/>
    </row>
    <row r="55" spans="1:9" ht="12.75" customHeight="1">
      <c r="A55" s="129"/>
      <c r="B55" s="131"/>
      <c r="C55" s="7">
        <v>4440</v>
      </c>
      <c r="D55" s="118" t="s">
        <v>182</v>
      </c>
      <c r="E55" s="123">
        <v>800</v>
      </c>
      <c r="F55" s="123"/>
      <c r="G55" s="123"/>
      <c r="H55" s="22">
        <f>E55+F55-G55</f>
        <v>800</v>
      </c>
      <c r="I55" s="119"/>
    </row>
    <row r="56" spans="1:9" ht="12.75" customHeight="1">
      <c r="A56" s="129"/>
      <c r="B56" s="59">
        <v>75022</v>
      </c>
      <c r="C56" s="60" t="s">
        <v>183</v>
      </c>
      <c r="D56" s="60"/>
      <c r="E56" s="25">
        <f>SUM(E57:E60)</f>
        <v>40000</v>
      </c>
      <c r="F56" s="25">
        <f>SUM(F57:F60)</f>
        <v>0</v>
      </c>
      <c r="G56" s="25">
        <f>SUM(G57:G60)</f>
        <v>0</v>
      </c>
      <c r="H56" s="25">
        <f>SUM(H57:H60)</f>
        <v>40000</v>
      </c>
      <c r="I56" s="116"/>
    </row>
    <row r="57" spans="1:9" ht="12.75" customHeight="1">
      <c r="A57" s="129"/>
      <c r="B57" s="129"/>
      <c r="C57" s="43">
        <v>3030</v>
      </c>
      <c r="D57" s="118" t="s">
        <v>184</v>
      </c>
      <c r="E57" s="45">
        <v>30000</v>
      </c>
      <c r="F57" s="45"/>
      <c r="G57" s="45"/>
      <c r="H57" s="22">
        <f>E57+F57-G57</f>
        <v>30000</v>
      </c>
      <c r="I57" s="119"/>
    </row>
    <row r="58" spans="1:256" s="117" customFormat="1" ht="12.75" customHeight="1">
      <c r="A58" s="129"/>
      <c r="B58" s="129"/>
      <c r="C58" s="43">
        <v>4210</v>
      </c>
      <c r="D58" s="118" t="s">
        <v>163</v>
      </c>
      <c r="E58" s="45">
        <v>4000</v>
      </c>
      <c r="F58" s="45"/>
      <c r="G58" s="45"/>
      <c r="H58" s="22">
        <f>E58+F58-G58</f>
        <v>4000</v>
      </c>
      <c r="I58" s="119"/>
      <c r="IL58" s="2"/>
      <c r="IM58" s="2"/>
      <c r="IN58"/>
      <c r="IO58"/>
      <c r="IP58"/>
      <c r="IQ58"/>
      <c r="IR58"/>
      <c r="IS58"/>
      <c r="IT58"/>
      <c r="IU58"/>
      <c r="IV58"/>
    </row>
    <row r="59" spans="1:9" ht="12.75" customHeight="1">
      <c r="A59" s="129"/>
      <c r="B59" s="129"/>
      <c r="C59" s="43">
        <v>4300</v>
      </c>
      <c r="D59" s="118" t="s">
        <v>179</v>
      </c>
      <c r="E59" s="45">
        <v>5000</v>
      </c>
      <c r="F59" s="45"/>
      <c r="G59" s="45"/>
      <c r="H59" s="22">
        <f>E59+F59-G59</f>
        <v>5000</v>
      </c>
      <c r="I59" s="119"/>
    </row>
    <row r="60" spans="1:9" ht="12.75" customHeight="1">
      <c r="A60" s="129"/>
      <c r="B60" s="62"/>
      <c r="C60" s="43">
        <v>4410</v>
      </c>
      <c r="D60" s="118" t="s">
        <v>185</v>
      </c>
      <c r="E60" s="45">
        <v>1000</v>
      </c>
      <c r="F60" s="45"/>
      <c r="G60" s="45"/>
      <c r="H60" s="22">
        <f>E60+F60-G60</f>
        <v>1000</v>
      </c>
      <c r="I60" s="119"/>
    </row>
    <row r="61" spans="1:9" ht="12.75" customHeight="1">
      <c r="A61" s="129"/>
      <c r="B61" s="59">
        <v>75023</v>
      </c>
      <c r="C61" s="60" t="s">
        <v>186</v>
      </c>
      <c r="D61" s="60"/>
      <c r="E61" s="25">
        <f>SUM(E62:E81)</f>
        <v>987260</v>
      </c>
      <c r="F61" s="25">
        <f>SUM(F62:F81)</f>
        <v>3000</v>
      </c>
      <c r="G61" s="25">
        <f>SUM(G62:G81)</f>
        <v>0</v>
      </c>
      <c r="H61" s="25">
        <f>SUM(H62:H81)</f>
        <v>990260</v>
      </c>
      <c r="I61" s="116"/>
    </row>
    <row r="62" spans="1:9" ht="12.75" customHeight="1">
      <c r="A62" s="129"/>
      <c r="B62" s="129"/>
      <c r="C62" s="7">
        <v>3020</v>
      </c>
      <c r="D62" s="118" t="s">
        <v>187</v>
      </c>
      <c r="E62" s="45">
        <v>3000</v>
      </c>
      <c r="F62" s="45"/>
      <c r="G62" s="45"/>
      <c r="H62" s="22">
        <f>E62+F62-G62</f>
        <v>3000</v>
      </c>
      <c r="I62" s="119"/>
    </row>
    <row r="63" spans="1:9" ht="12.75" customHeight="1">
      <c r="A63" s="129"/>
      <c r="B63" s="129"/>
      <c r="C63" s="80">
        <v>3040</v>
      </c>
      <c r="D63" s="132" t="s">
        <v>188</v>
      </c>
      <c r="E63" s="45">
        <v>12600</v>
      </c>
      <c r="F63" s="45"/>
      <c r="G63" s="45"/>
      <c r="H63" s="22">
        <f>E63+F63-G63</f>
        <v>12600</v>
      </c>
      <c r="I63" s="119"/>
    </row>
    <row r="64" spans="1:9" ht="12.75" customHeight="1">
      <c r="A64" s="129"/>
      <c r="B64" s="39"/>
      <c r="C64" s="43">
        <v>4010</v>
      </c>
      <c r="D64" s="118" t="s">
        <v>174</v>
      </c>
      <c r="E64" s="45">
        <v>600600</v>
      </c>
      <c r="F64" s="45"/>
      <c r="G64" s="45"/>
      <c r="H64" s="22">
        <f>E64+F64-G64</f>
        <v>600600</v>
      </c>
      <c r="I64" s="119"/>
    </row>
    <row r="65" spans="1:9" ht="12.75" customHeight="1">
      <c r="A65" s="129"/>
      <c r="B65" s="39"/>
      <c r="C65" s="43">
        <v>4040</v>
      </c>
      <c r="D65" s="118" t="s">
        <v>181</v>
      </c>
      <c r="E65" s="45">
        <v>41000</v>
      </c>
      <c r="F65" s="45"/>
      <c r="G65" s="45"/>
      <c r="H65" s="22">
        <f>E65+F65-G65</f>
        <v>41000</v>
      </c>
      <c r="I65" s="119"/>
    </row>
    <row r="66" spans="1:9" ht="12.75" customHeight="1">
      <c r="A66" s="129"/>
      <c r="B66" s="39"/>
      <c r="C66" s="43">
        <v>4110</v>
      </c>
      <c r="D66" s="118" t="s">
        <v>176</v>
      </c>
      <c r="E66" s="45">
        <v>106000</v>
      </c>
      <c r="F66" s="45"/>
      <c r="G66" s="45"/>
      <c r="H66" s="22">
        <f>E66+F66-G66</f>
        <v>106000</v>
      </c>
      <c r="I66" s="119"/>
    </row>
    <row r="67" spans="1:9" ht="12.75" customHeight="1">
      <c r="A67" s="129"/>
      <c r="B67" s="39"/>
      <c r="C67" s="43">
        <v>4120</v>
      </c>
      <c r="D67" s="118" t="s">
        <v>177</v>
      </c>
      <c r="E67" s="45">
        <v>15000</v>
      </c>
      <c r="F67" s="45"/>
      <c r="G67" s="45"/>
      <c r="H67" s="22">
        <f>E67+F67-G67</f>
        <v>15000</v>
      </c>
      <c r="I67" s="119"/>
    </row>
    <row r="68" spans="1:9" ht="12.75" customHeight="1">
      <c r="A68" s="129"/>
      <c r="B68" s="39"/>
      <c r="C68" s="80">
        <v>4170</v>
      </c>
      <c r="D68" s="68" t="s">
        <v>162</v>
      </c>
      <c r="E68" s="45">
        <v>14000</v>
      </c>
      <c r="F68" s="45"/>
      <c r="G68" s="45"/>
      <c r="H68" s="22">
        <f>E68+F68-G68</f>
        <v>14000</v>
      </c>
      <c r="I68" s="119"/>
    </row>
    <row r="69" spans="1:9" ht="12.75" customHeight="1">
      <c r="A69" s="129"/>
      <c r="B69" s="39"/>
      <c r="C69" s="43">
        <v>4210</v>
      </c>
      <c r="D69" s="118" t="s">
        <v>163</v>
      </c>
      <c r="E69" s="45">
        <v>52000</v>
      </c>
      <c r="F69" s="45"/>
      <c r="G69" s="45"/>
      <c r="H69" s="22">
        <f>E69+F69-G69</f>
        <v>52000</v>
      </c>
      <c r="I69" s="119"/>
    </row>
    <row r="70" spans="1:9" ht="12.75" customHeight="1">
      <c r="A70" s="129"/>
      <c r="B70" s="39"/>
      <c r="C70" s="43">
        <v>4260</v>
      </c>
      <c r="D70" s="118" t="s">
        <v>189</v>
      </c>
      <c r="E70" s="45">
        <v>6000</v>
      </c>
      <c r="F70" s="45"/>
      <c r="G70" s="45"/>
      <c r="H70" s="22">
        <f>E70+F70-G70</f>
        <v>6000</v>
      </c>
      <c r="I70" s="119"/>
    </row>
    <row r="71" spans="1:9" ht="12.75" customHeight="1">
      <c r="A71" s="129"/>
      <c r="B71" s="39"/>
      <c r="C71" s="43">
        <v>4300</v>
      </c>
      <c r="D71" s="118" t="s">
        <v>179</v>
      </c>
      <c r="E71" s="45">
        <v>55000</v>
      </c>
      <c r="F71" s="45"/>
      <c r="G71" s="45"/>
      <c r="H71" s="22">
        <f>E71+F71-G71</f>
        <v>55000</v>
      </c>
      <c r="I71" s="119"/>
    </row>
    <row r="72" spans="1:9" ht="12.75" customHeight="1">
      <c r="A72" s="129"/>
      <c r="B72" s="39"/>
      <c r="C72" s="43">
        <v>4350</v>
      </c>
      <c r="D72" s="118" t="s">
        <v>190</v>
      </c>
      <c r="E72" s="45">
        <v>2500</v>
      </c>
      <c r="F72" s="45"/>
      <c r="G72" s="45"/>
      <c r="H72" s="22">
        <f>E72+F72-G72</f>
        <v>2500</v>
      </c>
      <c r="I72" s="119"/>
    </row>
    <row r="73" spans="1:9" ht="12.75" customHeight="1">
      <c r="A73" s="129"/>
      <c r="B73" s="39"/>
      <c r="C73" s="43">
        <v>4360</v>
      </c>
      <c r="D73" s="118" t="s">
        <v>191</v>
      </c>
      <c r="E73" s="45">
        <v>2500</v>
      </c>
      <c r="F73" s="45">
        <v>500</v>
      </c>
      <c r="G73" s="45"/>
      <c r="H73" s="22">
        <f>E73+F73-G73</f>
        <v>3000</v>
      </c>
      <c r="I73" s="119"/>
    </row>
    <row r="74" spans="1:9" ht="12.75" customHeight="1">
      <c r="A74" s="129"/>
      <c r="B74" s="39"/>
      <c r="C74" s="43">
        <v>4370</v>
      </c>
      <c r="D74" s="118" t="s">
        <v>192</v>
      </c>
      <c r="E74" s="45">
        <v>8000</v>
      </c>
      <c r="F74" s="45">
        <v>1000</v>
      </c>
      <c r="G74" s="45"/>
      <c r="H74" s="22">
        <f>E74+F74-G74</f>
        <v>9000</v>
      </c>
      <c r="I74" s="119"/>
    </row>
    <row r="75" spans="1:9" ht="12.75" customHeight="1">
      <c r="A75" s="129"/>
      <c r="B75" s="39"/>
      <c r="C75" s="43">
        <v>4410</v>
      </c>
      <c r="D75" s="118" t="s">
        <v>185</v>
      </c>
      <c r="E75" s="45">
        <v>15000</v>
      </c>
      <c r="F75" s="45">
        <v>1500</v>
      </c>
      <c r="G75" s="45"/>
      <c r="H75" s="22">
        <f>E75+F75-G75</f>
        <v>16500</v>
      </c>
      <c r="I75" s="119"/>
    </row>
    <row r="76" spans="1:9" ht="12.75" customHeight="1">
      <c r="A76" s="129"/>
      <c r="B76" s="39"/>
      <c r="C76" s="43">
        <v>4430</v>
      </c>
      <c r="D76" s="118" t="s">
        <v>165</v>
      </c>
      <c r="E76" s="45">
        <v>2500</v>
      </c>
      <c r="F76" s="45"/>
      <c r="G76" s="45"/>
      <c r="H76" s="22">
        <f>E76+F76-G76</f>
        <v>2500</v>
      </c>
      <c r="I76" s="119"/>
    </row>
    <row r="77" spans="1:9" ht="12.75" customHeight="1">
      <c r="A77" s="129"/>
      <c r="B77" s="39"/>
      <c r="C77" s="43">
        <v>4440</v>
      </c>
      <c r="D77" s="118" t="s">
        <v>182</v>
      </c>
      <c r="E77" s="45">
        <v>14560</v>
      </c>
      <c r="F77" s="45"/>
      <c r="G77" s="45"/>
      <c r="H77" s="22">
        <f>E77+F77-G77</f>
        <v>14560</v>
      </c>
      <c r="I77" s="119"/>
    </row>
    <row r="78" spans="1:9" ht="12.75" customHeight="1">
      <c r="A78" s="129"/>
      <c r="B78" s="39"/>
      <c r="C78" s="43">
        <v>4700</v>
      </c>
      <c r="D78" s="118" t="s">
        <v>193</v>
      </c>
      <c r="E78" s="45">
        <v>8000</v>
      </c>
      <c r="F78" s="45"/>
      <c r="G78" s="45"/>
      <c r="H78" s="22">
        <f>E78+F78-G78</f>
        <v>8000</v>
      </c>
      <c r="I78" s="119"/>
    </row>
    <row r="79" spans="1:9" ht="24.75">
      <c r="A79" s="129"/>
      <c r="B79" s="39"/>
      <c r="C79" s="43">
        <v>4740</v>
      </c>
      <c r="D79" s="27" t="s">
        <v>194</v>
      </c>
      <c r="E79" s="45">
        <v>5000</v>
      </c>
      <c r="F79" s="45"/>
      <c r="G79" s="45"/>
      <c r="H79" s="22">
        <f>E79+F79-G79</f>
        <v>5000</v>
      </c>
      <c r="I79" s="119"/>
    </row>
    <row r="80" spans="1:9" ht="12.75">
      <c r="A80" s="129"/>
      <c r="B80" s="39"/>
      <c r="C80" s="43">
        <v>4750</v>
      </c>
      <c r="D80" s="27" t="s">
        <v>195</v>
      </c>
      <c r="E80" s="45">
        <v>14000</v>
      </c>
      <c r="F80" s="45"/>
      <c r="G80" s="45"/>
      <c r="H80" s="22">
        <f>E80+F80-G80</f>
        <v>14000</v>
      </c>
      <c r="I80" s="119"/>
    </row>
    <row r="81" spans="1:9" ht="12.75" customHeight="1">
      <c r="A81" s="62"/>
      <c r="B81" s="133"/>
      <c r="C81" s="43">
        <v>6050</v>
      </c>
      <c r="D81" s="118" t="s">
        <v>158</v>
      </c>
      <c r="E81" s="45">
        <v>10000</v>
      </c>
      <c r="F81" s="45"/>
      <c r="G81" s="45"/>
      <c r="H81" s="22">
        <f>E81+F81-G81</f>
        <v>10000</v>
      </c>
      <c r="I81" s="119"/>
    </row>
    <row r="82" spans="1:9" ht="30.75" customHeight="1">
      <c r="A82" s="81">
        <v>751</v>
      </c>
      <c r="B82" s="134" t="s">
        <v>196</v>
      </c>
      <c r="C82" s="134"/>
      <c r="D82" s="134"/>
      <c r="E82" s="112">
        <f>SUM(E83,E87)</f>
        <v>9176</v>
      </c>
      <c r="F82" s="112">
        <f>SUM(F83,F87)</f>
        <v>300</v>
      </c>
      <c r="G82" s="112">
        <f>SUM(G83,G87)</f>
        <v>300</v>
      </c>
      <c r="H82" s="112">
        <f>SUM(H83,H87)</f>
        <v>9176</v>
      </c>
      <c r="I82" s="113"/>
    </row>
    <row r="83" spans="1:9" ht="12.75">
      <c r="A83" s="129"/>
      <c r="B83" s="59">
        <v>75101</v>
      </c>
      <c r="C83" s="16" t="s">
        <v>197</v>
      </c>
      <c r="D83" s="16"/>
      <c r="E83" s="25">
        <f>SUM(E84:E86)</f>
        <v>800</v>
      </c>
      <c r="F83" s="25">
        <f>SUM(F84:F86)</f>
        <v>300</v>
      </c>
      <c r="G83" s="25">
        <f>SUM(G84:G86)</f>
        <v>300</v>
      </c>
      <c r="H83" s="25">
        <f>SUM(H84:H86)</f>
        <v>800</v>
      </c>
      <c r="I83" s="116"/>
    </row>
    <row r="84" spans="1:9" ht="12.75">
      <c r="A84" s="129"/>
      <c r="B84" s="129"/>
      <c r="C84" s="80">
        <v>4170</v>
      </c>
      <c r="D84" s="68" t="s">
        <v>162</v>
      </c>
      <c r="E84" s="123">
        <v>500</v>
      </c>
      <c r="F84" s="123"/>
      <c r="G84" s="123"/>
      <c r="H84" s="22">
        <f>E84+F84-G84</f>
        <v>500</v>
      </c>
      <c r="I84" s="116"/>
    </row>
    <row r="85" spans="1:256" s="117" customFormat="1" ht="12.75" customHeight="1">
      <c r="A85" s="129"/>
      <c r="B85" s="129"/>
      <c r="C85" s="43">
        <v>4210</v>
      </c>
      <c r="D85" s="118" t="s">
        <v>163</v>
      </c>
      <c r="E85" s="123">
        <v>300</v>
      </c>
      <c r="F85" s="123"/>
      <c r="G85" s="123">
        <v>300</v>
      </c>
      <c r="H85" s="22">
        <f>E85+F85-G85</f>
        <v>0</v>
      </c>
      <c r="I85" s="119"/>
      <c r="IL85" s="2"/>
      <c r="IM85" s="2"/>
      <c r="IN85"/>
      <c r="IO85"/>
      <c r="IP85"/>
      <c r="IQ85"/>
      <c r="IR85"/>
      <c r="IS85"/>
      <c r="IT85"/>
      <c r="IU85"/>
      <c r="IV85"/>
    </row>
    <row r="86" spans="1:256" s="117" customFormat="1" ht="12.75" customHeight="1">
      <c r="A86" s="129"/>
      <c r="B86" s="62"/>
      <c r="C86" s="43">
        <v>4750</v>
      </c>
      <c r="D86" s="27" t="s">
        <v>195</v>
      </c>
      <c r="E86" s="123"/>
      <c r="F86" s="123">
        <v>300</v>
      </c>
      <c r="G86" s="123"/>
      <c r="H86" s="22">
        <f>E86+F86-G86</f>
        <v>300</v>
      </c>
      <c r="I86" s="119"/>
      <c r="IL86" s="2"/>
      <c r="IM86" s="2"/>
      <c r="IN86"/>
      <c r="IO86"/>
      <c r="IP86"/>
      <c r="IQ86"/>
      <c r="IR86"/>
      <c r="IS86"/>
      <c r="IT86"/>
      <c r="IU86"/>
      <c r="IV86"/>
    </row>
    <row r="87" spans="1:256" s="117" customFormat="1" ht="12.75" customHeight="1">
      <c r="A87" s="129"/>
      <c r="B87" s="31" t="s">
        <v>58</v>
      </c>
      <c r="C87" s="47" t="s">
        <v>59</v>
      </c>
      <c r="D87" s="47"/>
      <c r="E87" s="25">
        <f>SUM(E88:E91)</f>
        <v>8376</v>
      </c>
      <c r="F87" s="25">
        <f>SUM(F88:F91)</f>
        <v>0</v>
      </c>
      <c r="G87" s="25">
        <f>SUM(G88:G91)</f>
        <v>0</v>
      </c>
      <c r="H87" s="25">
        <f>SUM(H88:H91)</f>
        <v>8376</v>
      </c>
      <c r="I87" s="119"/>
      <c r="IL87" s="2"/>
      <c r="IM87" s="2"/>
      <c r="IN87"/>
      <c r="IO87"/>
      <c r="IP87"/>
      <c r="IQ87"/>
      <c r="IR87"/>
      <c r="IS87"/>
      <c r="IT87"/>
      <c r="IU87"/>
      <c r="IV87"/>
    </row>
    <row r="88" spans="1:256" s="117" customFormat="1" ht="12.75" customHeight="1">
      <c r="A88" s="129"/>
      <c r="B88" s="48"/>
      <c r="C88" s="43">
        <v>3030</v>
      </c>
      <c r="D88" s="118" t="s">
        <v>184</v>
      </c>
      <c r="E88" s="123">
        <v>3960</v>
      </c>
      <c r="F88" s="123"/>
      <c r="G88" s="123"/>
      <c r="H88" s="22">
        <f>E88+F88-G88</f>
        <v>3960</v>
      </c>
      <c r="I88" s="119"/>
      <c r="IL88" s="2"/>
      <c r="IM88" s="2"/>
      <c r="IN88"/>
      <c r="IO88"/>
      <c r="IP88"/>
      <c r="IQ88"/>
      <c r="IR88"/>
      <c r="IS88"/>
      <c r="IT88"/>
      <c r="IU88"/>
      <c r="IV88"/>
    </row>
    <row r="89" spans="1:256" s="117" customFormat="1" ht="12.75" customHeight="1">
      <c r="A89" s="129"/>
      <c r="B89" s="48"/>
      <c r="C89" s="80">
        <v>4170</v>
      </c>
      <c r="D89" s="68" t="s">
        <v>162</v>
      </c>
      <c r="E89" s="123">
        <v>1856</v>
      </c>
      <c r="F89" s="45"/>
      <c r="G89" s="25"/>
      <c r="H89" s="22">
        <f>E89+F89-G89</f>
        <v>1856</v>
      </c>
      <c r="I89" s="119"/>
      <c r="IL89" s="2"/>
      <c r="IM89" s="2"/>
      <c r="IN89"/>
      <c r="IO89"/>
      <c r="IP89"/>
      <c r="IQ89"/>
      <c r="IR89"/>
      <c r="IS89"/>
      <c r="IT89"/>
      <c r="IU89"/>
      <c r="IV89"/>
    </row>
    <row r="90" spans="1:256" s="117" customFormat="1" ht="12.75" customHeight="1">
      <c r="A90" s="129"/>
      <c r="B90" s="129"/>
      <c r="C90" s="43">
        <v>4210</v>
      </c>
      <c r="D90" s="118" t="s">
        <v>163</v>
      </c>
      <c r="E90" s="123">
        <v>2433</v>
      </c>
      <c r="F90" s="123"/>
      <c r="G90" s="123"/>
      <c r="H90" s="22">
        <f>E90+F90-G90</f>
        <v>2433</v>
      </c>
      <c r="I90" s="119"/>
      <c r="IL90" s="2"/>
      <c r="IM90" s="2"/>
      <c r="IN90"/>
      <c r="IO90"/>
      <c r="IP90"/>
      <c r="IQ90"/>
      <c r="IR90"/>
      <c r="IS90"/>
      <c r="IT90"/>
      <c r="IU90"/>
      <c r="IV90"/>
    </row>
    <row r="91" spans="1:256" s="117" customFormat="1" ht="12.75" customHeight="1">
      <c r="A91" s="62"/>
      <c r="B91" s="62"/>
      <c r="C91" s="7">
        <v>4410</v>
      </c>
      <c r="D91" s="135" t="s">
        <v>185</v>
      </c>
      <c r="E91" s="123">
        <v>127</v>
      </c>
      <c r="F91" s="123"/>
      <c r="G91" s="123"/>
      <c r="H91" s="22">
        <f>E91+F91-G91</f>
        <v>127</v>
      </c>
      <c r="I91" s="119"/>
      <c r="IL91" s="2"/>
      <c r="IM91" s="2"/>
      <c r="IN91"/>
      <c r="IO91"/>
      <c r="IP91"/>
      <c r="IQ91"/>
      <c r="IR91"/>
      <c r="IS91"/>
      <c r="IT91"/>
      <c r="IU91"/>
      <c r="IV91"/>
    </row>
    <row r="92" spans="1:256" s="114" customFormat="1" ht="15">
      <c r="A92" s="81">
        <v>754</v>
      </c>
      <c r="B92" s="134" t="s">
        <v>60</v>
      </c>
      <c r="C92" s="134"/>
      <c r="D92" s="134"/>
      <c r="E92" s="112">
        <f>SUM(E93,E100,E103)</f>
        <v>101435</v>
      </c>
      <c r="F92" s="112">
        <f>SUM(F93,F100,F103)</f>
        <v>0</v>
      </c>
      <c r="G92" s="112">
        <f>SUM(G93,G100,G103)</f>
        <v>0</v>
      </c>
      <c r="H92" s="112">
        <f>SUM(H93,H100,H103)</f>
        <v>101435</v>
      </c>
      <c r="I92" s="113"/>
      <c r="IL92" s="2"/>
      <c r="IM92" s="2"/>
      <c r="IN92"/>
      <c r="IO92"/>
      <c r="IP92"/>
      <c r="IQ92"/>
      <c r="IR92"/>
      <c r="IS92"/>
      <c r="IT92"/>
      <c r="IU92"/>
      <c r="IV92"/>
    </row>
    <row r="93" spans="1:256" s="117" customFormat="1" ht="12.75" customHeight="1">
      <c r="A93" s="58"/>
      <c r="B93" s="59">
        <v>75412</v>
      </c>
      <c r="C93" s="60" t="s">
        <v>61</v>
      </c>
      <c r="D93" s="60"/>
      <c r="E93" s="25">
        <f>SUM(E94:E99)</f>
        <v>76535</v>
      </c>
      <c r="F93" s="25">
        <f>SUM(F94:F99)</f>
        <v>0</v>
      </c>
      <c r="G93" s="25">
        <f>SUM(G94:G99)</f>
        <v>0</v>
      </c>
      <c r="H93" s="25">
        <f>SUM(H94:H99)</f>
        <v>76535</v>
      </c>
      <c r="I93" s="116"/>
      <c r="IL93" s="2"/>
      <c r="IM93" s="2"/>
      <c r="IN93"/>
      <c r="IO93"/>
      <c r="IP93"/>
      <c r="IQ93"/>
      <c r="IR93"/>
      <c r="IS93"/>
      <c r="IT93"/>
      <c r="IU93"/>
      <c r="IV93"/>
    </row>
    <row r="94" spans="1:256" s="117" customFormat="1" ht="12.75" customHeight="1">
      <c r="A94" s="58"/>
      <c r="B94" s="129"/>
      <c r="C94" s="136">
        <v>3030</v>
      </c>
      <c r="D94" s="137" t="s">
        <v>184</v>
      </c>
      <c r="E94" s="45">
        <v>3500</v>
      </c>
      <c r="F94" s="45"/>
      <c r="G94" s="45"/>
      <c r="H94" s="22">
        <f>E94+F94-G94</f>
        <v>3500</v>
      </c>
      <c r="I94" s="119"/>
      <c r="IL94" s="2"/>
      <c r="IM94" s="2"/>
      <c r="IN94"/>
      <c r="IO94"/>
      <c r="IP94"/>
      <c r="IQ94"/>
      <c r="IR94"/>
      <c r="IS94"/>
      <c r="IT94"/>
      <c r="IU94"/>
      <c r="IV94"/>
    </row>
    <row r="95" spans="1:9" ht="12.75" customHeight="1">
      <c r="A95" s="58"/>
      <c r="B95" s="129"/>
      <c r="C95" s="43">
        <v>4210</v>
      </c>
      <c r="D95" s="118" t="s">
        <v>163</v>
      </c>
      <c r="E95" s="45">
        <v>12000</v>
      </c>
      <c r="F95" s="45"/>
      <c r="G95" s="45"/>
      <c r="H95" s="22">
        <f>E95+F95-G95</f>
        <v>12000</v>
      </c>
      <c r="I95" s="119"/>
    </row>
    <row r="96" spans="1:9" ht="12.75" customHeight="1">
      <c r="A96" s="58"/>
      <c r="B96" s="129"/>
      <c r="C96" s="43">
        <v>4260</v>
      </c>
      <c r="D96" s="118" t="s">
        <v>189</v>
      </c>
      <c r="E96" s="45">
        <v>4500</v>
      </c>
      <c r="F96" s="45"/>
      <c r="G96" s="45"/>
      <c r="H96" s="22">
        <f>E96+F96-G96</f>
        <v>4500</v>
      </c>
      <c r="I96" s="119"/>
    </row>
    <row r="97" spans="1:9" ht="12.75" customHeight="1">
      <c r="A97" s="58"/>
      <c r="B97" s="129"/>
      <c r="C97" s="43">
        <v>4300</v>
      </c>
      <c r="D97" s="118" t="s">
        <v>179</v>
      </c>
      <c r="E97" s="45">
        <v>5000</v>
      </c>
      <c r="F97" s="45"/>
      <c r="G97" s="45"/>
      <c r="H97" s="22">
        <f>E97+F97-G97</f>
        <v>5000</v>
      </c>
      <c r="I97" s="119"/>
    </row>
    <row r="98" spans="1:9" ht="12.75" customHeight="1">
      <c r="A98" s="58"/>
      <c r="B98" s="129"/>
      <c r="C98" s="43">
        <v>4430</v>
      </c>
      <c r="D98" s="118" t="s">
        <v>165</v>
      </c>
      <c r="E98" s="45">
        <v>3000</v>
      </c>
      <c r="F98" s="45"/>
      <c r="G98" s="45"/>
      <c r="H98" s="22">
        <f>E98+F98-G98</f>
        <v>3000</v>
      </c>
      <c r="I98" s="119"/>
    </row>
    <row r="99" spans="1:9" ht="12.75" customHeight="1">
      <c r="A99" s="58"/>
      <c r="B99" s="129"/>
      <c r="C99" s="43">
        <v>6050</v>
      </c>
      <c r="D99" s="118" t="s">
        <v>158</v>
      </c>
      <c r="E99" s="45">
        <v>48535</v>
      </c>
      <c r="F99" s="45"/>
      <c r="G99" s="45"/>
      <c r="H99" s="22">
        <f>E99+F99-G99</f>
        <v>48535</v>
      </c>
      <c r="I99" s="119"/>
    </row>
    <row r="100" spans="1:9" ht="12.75" customHeight="1">
      <c r="A100" s="58"/>
      <c r="B100" s="59">
        <v>75414</v>
      </c>
      <c r="C100" s="60" t="s">
        <v>63</v>
      </c>
      <c r="D100" s="60"/>
      <c r="E100" s="25">
        <f>SUM(E101:E102)</f>
        <v>500</v>
      </c>
      <c r="F100" s="25">
        <f>SUM(F101:F102)</f>
        <v>0</v>
      </c>
      <c r="G100" s="25">
        <f>SUM(G101:G102)</f>
        <v>0</v>
      </c>
      <c r="H100" s="25">
        <f>SUM(H101:H102)</f>
        <v>500</v>
      </c>
      <c r="I100" s="116"/>
    </row>
    <row r="101" spans="1:9" ht="12.75" customHeight="1">
      <c r="A101" s="58"/>
      <c r="B101" s="129"/>
      <c r="C101" s="7">
        <v>4210</v>
      </c>
      <c r="D101" s="118" t="s">
        <v>163</v>
      </c>
      <c r="E101" s="45">
        <v>400</v>
      </c>
      <c r="F101" s="45"/>
      <c r="G101" s="45"/>
      <c r="H101" s="22">
        <f>E101+F101-G101</f>
        <v>400</v>
      </c>
      <c r="I101" s="116"/>
    </row>
    <row r="102" spans="1:256" s="114" customFormat="1" ht="12.75" customHeight="1">
      <c r="A102" s="58"/>
      <c r="B102" s="62"/>
      <c r="C102" s="43">
        <v>4300</v>
      </c>
      <c r="D102" s="118" t="s">
        <v>179</v>
      </c>
      <c r="E102" s="45">
        <v>100</v>
      </c>
      <c r="F102" s="45"/>
      <c r="G102" s="45"/>
      <c r="H102" s="22">
        <f>E102+F102-G102</f>
        <v>100</v>
      </c>
      <c r="I102" s="119"/>
      <c r="IL102" s="2"/>
      <c r="IM102" s="2"/>
      <c r="IN102"/>
      <c r="IO102"/>
      <c r="IP102"/>
      <c r="IQ102"/>
      <c r="IR102"/>
      <c r="IS102"/>
      <c r="IT102"/>
      <c r="IU102"/>
      <c r="IV102"/>
    </row>
    <row r="103" spans="1:256" s="114" customFormat="1" ht="12.75" customHeight="1">
      <c r="A103" s="58"/>
      <c r="B103" s="59">
        <v>75495</v>
      </c>
      <c r="C103" s="60" t="s">
        <v>16</v>
      </c>
      <c r="D103" s="60"/>
      <c r="E103" s="25">
        <f>SUM(E104:E106)</f>
        <v>24400</v>
      </c>
      <c r="F103" s="25">
        <f>SUM(F104:F106)</f>
        <v>0</v>
      </c>
      <c r="G103" s="25">
        <f>SUM(G104:G106)</f>
        <v>0</v>
      </c>
      <c r="H103" s="25">
        <f>SUM(H104:H106)</f>
        <v>24400</v>
      </c>
      <c r="I103" s="119"/>
      <c r="IL103" s="2"/>
      <c r="IM103" s="2"/>
      <c r="IN103"/>
      <c r="IO103"/>
      <c r="IP103"/>
      <c r="IQ103"/>
      <c r="IR103"/>
      <c r="IS103"/>
      <c r="IT103"/>
      <c r="IU103"/>
      <c r="IV103"/>
    </row>
    <row r="104" spans="1:256" s="114" customFormat="1" ht="12.75" customHeight="1">
      <c r="A104" s="58"/>
      <c r="B104" s="129"/>
      <c r="C104" s="7">
        <v>4210</v>
      </c>
      <c r="D104" s="118" t="s">
        <v>163</v>
      </c>
      <c r="E104" s="45">
        <v>0</v>
      </c>
      <c r="F104" s="45"/>
      <c r="G104" s="45"/>
      <c r="H104" s="22">
        <f>E104+F104-G104</f>
        <v>0</v>
      </c>
      <c r="I104" s="119"/>
      <c r="IL104" s="2"/>
      <c r="IM104" s="2"/>
      <c r="IN104"/>
      <c r="IO104"/>
      <c r="IP104"/>
      <c r="IQ104"/>
      <c r="IR104"/>
      <c r="IS104"/>
      <c r="IT104"/>
      <c r="IU104"/>
      <c r="IV104"/>
    </row>
    <row r="105" spans="1:256" s="114" customFormat="1" ht="12.75" customHeight="1">
      <c r="A105" s="58"/>
      <c r="B105" s="129"/>
      <c r="C105" s="43">
        <v>4300</v>
      </c>
      <c r="D105" s="118" t="s">
        <v>179</v>
      </c>
      <c r="E105" s="45">
        <v>1400</v>
      </c>
      <c r="F105" s="45"/>
      <c r="G105" s="45"/>
      <c r="H105" s="22">
        <f>E105+F105-G105</f>
        <v>1400</v>
      </c>
      <c r="I105" s="119"/>
      <c r="IL105" s="2"/>
      <c r="IM105" s="2"/>
      <c r="IN105"/>
      <c r="IO105"/>
      <c r="IP105"/>
      <c r="IQ105"/>
      <c r="IR105"/>
      <c r="IS105"/>
      <c r="IT105"/>
      <c r="IU105"/>
      <c r="IV105"/>
    </row>
    <row r="106" spans="1:256" s="114" customFormat="1" ht="12.75" customHeight="1">
      <c r="A106" s="61"/>
      <c r="B106" s="62"/>
      <c r="C106" s="43">
        <v>6050</v>
      </c>
      <c r="D106" s="118" t="s">
        <v>158</v>
      </c>
      <c r="E106" s="45">
        <v>23000</v>
      </c>
      <c r="F106" s="45"/>
      <c r="G106" s="45"/>
      <c r="H106" s="22">
        <f>E106+F106-G106</f>
        <v>23000</v>
      </c>
      <c r="I106" s="119"/>
      <c r="IL106" s="2"/>
      <c r="IM106" s="2"/>
      <c r="IN106"/>
      <c r="IO106"/>
      <c r="IP106"/>
      <c r="IQ106"/>
      <c r="IR106"/>
      <c r="IS106"/>
      <c r="IT106"/>
      <c r="IU106"/>
      <c r="IV106"/>
    </row>
    <row r="107" spans="1:256" s="114" customFormat="1" ht="45.75" customHeight="1">
      <c r="A107" s="111" t="s">
        <v>64</v>
      </c>
      <c r="B107" s="134" t="s">
        <v>65</v>
      </c>
      <c r="C107" s="134"/>
      <c r="D107" s="134"/>
      <c r="E107" s="112">
        <f>SUM(E108)</f>
        <v>23000</v>
      </c>
      <c r="F107" s="112">
        <f>SUM(F108)</f>
        <v>0</v>
      </c>
      <c r="G107" s="112">
        <f>SUM(G108)</f>
        <v>0</v>
      </c>
      <c r="H107" s="112">
        <f>SUM(H108)</f>
        <v>23000</v>
      </c>
      <c r="I107" s="113"/>
      <c r="IL107" s="2"/>
      <c r="IM107" s="2"/>
      <c r="IN107"/>
      <c r="IO107"/>
      <c r="IP107"/>
      <c r="IQ107"/>
      <c r="IR107"/>
      <c r="IS107"/>
      <c r="IT107"/>
      <c r="IU107"/>
      <c r="IV107"/>
    </row>
    <row r="108" spans="1:256" s="114" customFormat="1" ht="12.75" customHeight="1">
      <c r="A108" s="14"/>
      <c r="B108" s="138">
        <v>75647</v>
      </c>
      <c r="C108" s="139" t="s">
        <v>198</v>
      </c>
      <c r="D108" s="139"/>
      <c r="E108" s="25">
        <f>SUM(E109:E110)</f>
        <v>23000</v>
      </c>
      <c r="F108" s="25">
        <f>SUM(F109:F110)</f>
        <v>0</v>
      </c>
      <c r="G108" s="25">
        <f>SUM(G109:G110)</f>
        <v>0</v>
      </c>
      <c r="H108" s="25">
        <f>SUM(H109:H110)</f>
        <v>23000</v>
      </c>
      <c r="I108" s="116"/>
      <c r="IL108" s="2"/>
      <c r="IM108" s="2"/>
      <c r="IN108"/>
      <c r="IO108"/>
      <c r="IP108"/>
      <c r="IQ108"/>
      <c r="IR108"/>
      <c r="IS108"/>
      <c r="IT108"/>
      <c r="IU108"/>
      <c r="IV108"/>
    </row>
    <row r="109" spans="1:256" s="114" customFormat="1" ht="12.75" customHeight="1">
      <c r="A109" s="14"/>
      <c r="B109" s="140"/>
      <c r="C109" s="7">
        <v>4100</v>
      </c>
      <c r="D109" s="127" t="s">
        <v>175</v>
      </c>
      <c r="E109" s="45">
        <v>20000</v>
      </c>
      <c r="F109" s="45"/>
      <c r="G109" s="45"/>
      <c r="H109" s="22">
        <f>E109+F109-G109</f>
        <v>20000</v>
      </c>
      <c r="I109" s="119"/>
      <c r="IL109" s="2"/>
      <c r="IM109" s="2"/>
      <c r="IN109"/>
      <c r="IO109"/>
      <c r="IP109"/>
      <c r="IQ109"/>
      <c r="IR109"/>
      <c r="IS109"/>
      <c r="IT109"/>
      <c r="IU109"/>
      <c r="IV109"/>
    </row>
    <row r="110" spans="1:256" s="114" customFormat="1" ht="12.75" customHeight="1">
      <c r="A110" s="14"/>
      <c r="B110" s="140"/>
      <c r="C110" s="43">
        <v>4300</v>
      </c>
      <c r="D110" s="118" t="s">
        <v>179</v>
      </c>
      <c r="E110" s="45">
        <v>3000</v>
      </c>
      <c r="F110" s="45"/>
      <c r="G110" s="45"/>
      <c r="H110" s="22">
        <f>E110+F110-G110</f>
        <v>3000</v>
      </c>
      <c r="I110" s="119"/>
      <c r="IL110" s="2"/>
      <c r="IM110" s="2"/>
      <c r="IN110"/>
      <c r="IO110"/>
      <c r="IP110"/>
      <c r="IQ110"/>
      <c r="IR110"/>
      <c r="IS110"/>
      <c r="IT110"/>
      <c r="IU110"/>
      <c r="IV110"/>
    </row>
    <row r="111" spans="1:256" s="117" customFormat="1" ht="13.5">
      <c r="A111" s="81">
        <v>757</v>
      </c>
      <c r="B111" s="82" t="s">
        <v>199</v>
      </c>
      <c r="C111" s="82"/>
      <c r="D111" s="82"/>
      <c r="E111" s="112">
        <f>SUM(E112)</f>
        <v>30000</v>
      </c>
      <c r="F111" s="112">
        <f>SUM(F112)</f>
        <v>0</v>
      </c>
      <c r="G111" s="112">
        <f>SUM(G112)</f>
        <v>0</v>
      </c>
      <c r="H111" s="112">
        <f>SUM(H112)</f>
        <v>30000</v>
      </c>
      <c r="I111" s="113"/>
      <c r="IL111" s="2"/>
      <c r="IM111" s="2"/>
      <c r="IN111"/>
      <c r="IO111"/>
      <c r="IP111"/>
      <c r="IQ111"/>
      <c r="IR111"/>
      <c r="IS111"/>
      <c r="IT111"/>
      <c r="IU111"/>
      <c r="IV111"/>
    </row>
    <row r="112" spans="1:9" ht="12.75" customHeight="1">
      <c r="A112" s="58"/>
      <c r="B112" s="84">
        <v>75702</v>
      </c>
      <c r="C112" s="141" t="s">
        <v>200</v>
      </c>
      <c r="D112" s="141"/>
      <c r="E112" s="25">
        <f>SUM(E113)</f>
        <v>30000</v>
      </c>
      <c r="F112" s="25">
        <f>SUM(F113)</f>
        <v>0</v>
      </c>
      <c r="G112" s="25">
        <f>SUM(G113)</f>
        <v>0</v>
      </c>
      <c r="H112" s="25">
        <f>SUM(H113)</f>
        <v>30000</v>
      </c>
      <c r="I112" s="116"/>
    </row>
    <row r="113" spans="1:256" s="114" customFormat="1" ht="26.25" customHeight="1">
      <c r="A113" s="61"/>
      <c r="B113" s="142"/>
      <c r="C113" s="7">
        <v>8070</v>
      </c>
      <c r="D113" s="27" t="s">
        <v>201</v>
      </c>
      <c r="E113" s="45">
        <v>30000</v>
      </c>
      <c r="F113" s="45"/>
      <c r="G113" s="45"/>
      <c r="H113" s="22">
        <f>E113+F113-G113</f>
        <v>30000</v>
      </c>
      <c r="I113" s="119"/>
      <c r="IL113" s="2"/>
      <c r="IM113" s="2"/>
      <c r="IN113"/>
      <c r="IO113"/>
      <c r="IP113"/>
      <c r="IQ113"/>
      <c r="IR113"/>
      <c r="IS113"/>
      <c r="IT113"/>
      <c r="IU113"/>
      <c r="IV113"/>
    </row>
    <row r="114" spans="1:256" s="117" customFormat="1" ht="15.75" customHeight="1">
      <c r="A114" s="81">
        <v>758</v>
      </c>
      <c r="B114" s="82" t="s">
        <v>105</v>
      </c>
      <c r="C114" s="82"/>
      <c r="D114" s="82"/>
      <c r="E114" s="112">
        <f>SUM(E115)</f>
        <v>34000</v>
      </c>
      <c r="F114" s="112">
        <f>SUM(F115)</f>
        <v>0</v>
      </c>
      <c r="G114" s="112">
        <f>SUM(G115)</f>
        <v>6500</v>
      </c>
      <c r="H114" s="112">
        <f>SUM(H115)</f>
        <v>27500</v>
      </c>
      <c r="I114" s="113"/>
      <c r="IL114" s="2"/>
      <c r="IM114" s="2"/>
      <c r="IN114"/>
      <c r="IO114"/>
      <c r="IP114"/>
      <c r="IQ114"/>
      <c r="IR114"/>
      <c r="IS114"/>
      <c r="IT114"/>
      <c r="IU114"/>
      <c r="IV114"/>
    </row>
    <row r="115" spans="1:9" ht="15">
      <c r="A115" s="58"/>
      <c r="B115" s="59">
        <v>75818</v>
      </c>
      <c r="C115" s="60" t="s">
        <v>202</v>
      </c>
      <c r="D115" s="60"/>
      <c r="E115" s="25">
        <f>SUM(E116)</f>
        <v>34000</v>
      </c>
      <c r="F115" s="25">
        <f>SUM(F116)</f>
        <v>0</v>
      </c>
      <c r="G115" s="25">
        <f>SUM(G116)</f>
        <v>6500</v>
      </c>
      <c r="H115" s="25">
        <f>SUM(H116)</f>
        <v>27500</v>
      </c>
      <c r="I115" s="116"/>
    </row>
    <row r="116" spans="1:256" s="114" customFormat="1" ht="15">
      <c r="A116" s="61"/>
      <c r="B116" s="62"/>
      <c r="C116" s="7">
        <v>4810</v>
      </c>
      <c r="D116" s="118" t="s">
        <v>203</v>
      </c>
      <c r="E116" s="21">
        <v>34000</v>
      </c>
      <c r="F116" s="21"/>
      <c r="G116" s="21">
        <v>6500</v>
      </c>
      <c r="H116" s="22">
        <f>E116+F116-G116</f>
        <v>27500</v>
      </c>
      <c r="I116" s="119"/>
      <c r="IL116" s="2"/>
      <c r="IM116" s="2"/>
      <c r="IN116"/>
      <c r="IO116"/>
      <c r="IP116"/>
      <c r="IQ116"/>
      <c r="IR116"/>
      <c r="IS116"/>
      <c r="IT116"/>
      <c r="IU116"/>
      <c r="IV116"/>
    </row>
    <row r="117" spans="1:256" s="114" customFormat="1" ht="15">
      <c r="A117" s="81">
        <v>801</v>
      </c>
      <c r="B117" s="82" t="s">
        <v>122</v>
      </c>
      <c r="C117" s="82"/>
      <c r="D117" s="82"/>
      <c r="E117" s="112">
        <f>SUM(E118,E137,E146,E165,E174,E178)</f>
        <v>2328313</v>
      </c>
      <c r="F117" s="112">
        <f>SUM(F118,F137,F146,F165,F174,F178)</f>
        <v>32926</v>
      </c>
      <c r="G117" s="112">
        <f>SUM(G118,G137,G146,G165,G174,G178)</f>
        <v>32926</v>
      </c>
      <c r="H117" s="112">
        <f>SUM(H118,H137,H146,H165,H174,H178)</f>
        <v>2328313</v>
      </c>
      <c r="I117" s="113"/>
      <c r="IL117" s="2"/>
      <c r="IM117" s="2"/>
      <c r="IN117"/>
      <c r="IO117"/>
      <c r="IP117"/>
      <c r="IQ117"/>
      <c r="IR117"/>
      <c r="IS117"/>
      <c r="IT117"/>
      <c r="IU117"/>
      <c r="IV117"/>
    </row>
    <row r="118" spans="1:256" s="114" customFormat="1" ht="12.75" customHeight="1">
      <c r="A118" s="58"/>
      <c r="B118" s="84">
        <v>80101</v>
      </c>
      <c r="C118" s="85" t="s">
        <v>123</v>
      </c>
      <c r="D118" s="85"/>
      <c r="E118" s="143">
        <f>SUM(E119:E136)</f>
        <v>1301407</v>
      </c>
      <c r="F118" s="143">
        <f>SUM(F119:F136)</f>
        <v>17962</v>
      </c>
      <c r="G118" s="143">
        <f>SUM(G119:G136)</f>
        <v>17650</v>
      </c>
      <c r="H118" s="143">
        <f>SUM(H119:H136)</f>
        <v>1301719</v>
      </c>
      <c r="I118" s="144"/>
      <c r="IL118" s="2"/>
      <c r="IM118" s="2"/>
      <c r="IN118"/>
      <c r="IO118"/>
      <c r="IP118"/>
      <c r="IQ118"/>
      <c r="IR118"/>
      <c r="IS118"/>
      <c r="IT118"/>
      <c r="IU118"/>
      <c r="IV118"/>
    </row>
    <row r="119" spans="1:256" s="114" customFormat="1" ht="12.75" customHeight="1">
      <c r="A119" s="58"/>
      <c r="B119" s="130"/>
      <c r="C119" s="7">
        <v>3020</v>
      </c>
      <c r="D119" s="135" t="s">
        <v>187</v>
      </c>
      <c r="E119" s="21">
        <f>2a!E5+2a!E24</f>
        <v>69700</v>
      </c>
      <c r="F119" s="21">
        <f>2a!F5+2a!F24</f>
        <v>0</v>
      </c>
      <c r="G119" s="21">
        <f>2a!G5+2a!G24</f>
        <v>0</v>
      </c>
      <c r="H119" s="21">
        <f>2a!H5+2a!H24</f>
        <v>69700</v>
      </c>
      <c r="I119" s="145"/>
      <c r="IL119" s="2"/>
      <c r="IM119" s="2"/>
      <c r="IN119"/>
      <c r="IO119"/>
      <c r="IP119"/>
      <c r="IQ119"/>
      <c r="IR119"/>
      <c r="IS119"/>
      <c r="IT119"/>
      <c r="IU119"/>
      <c r="IV119"/>
    </row>
    <row r="120" spans="1:256" s="114" customFormat="1" ht="12.75" customHeight="1">
      <c r="A120" s="58"/>
      <c r="B120" s="130"/>
      <c r="C120" s="43">
        <v>3040</v>
      </c>
      <c r="D120" s="146" t="s">
        <v>188</v>
      </c>
      <c r="E120" s="21">
        <f>2a!E6+2a!E25</f>
        <v>7500</v>
      </c>
      <c r="F120" s="21">
        <f>2a!F6+2a!F25</f>
        <v>0</v>
      </c>
      <c r="G120" s="21">
        <f>2a!G6+2a!G25</f>
        <v>0</v>
      </c>
      <c r="H120" s="21">
        <f>2a!H6+2a!H25</f>
        <v>7500</v>
      </c>
      <c r="I120" s="145"/>
      <c r="IL120" s="2"/>
      <c r="IM120" s="2"/>
      <c r="IN120"/>
      <c r="IO120"/>
      <c r="IP120"/>
      <c r="IQ120"/>
      <c r="IR120"/>
      <c r="IS120"/>
      <c r="IT120"/>
      <c r="IU120"/>
      <c r="IV120"/>
    </row>
    <row r="121" spans="1:256" s="114" customFormat="1" ht="12.75" customHeight="1">
      <c r="A121" s="58"/>
      <c r="B121" s="130"/>
      <c r="C121" s="7">
        <v>4010</v>
      </c>
      <c r="D121" s="135" t="s">
        <v>174</v>
      </c>
      <c r="E121" s="21">
        <f>2a!E7+2a!E26</f>
        <v>768384</v>
      </c>
      <c r="F121" s="21">
        <f>2a!F7+2a!F26</f>
        <v>0</v>
      </c>
      <c r="G121" s="21">
        <f>2a!G7+2a!G26</f>
        <v>0</v>
      </c>
      <c r="H121" s="21">
        <f>2a!H7+2a!H26</f>
        <v>768384</v>
      </c>
      <c r="I121" s="145"/>
      <c r="IL121" s="2"/>
      <c r="IM121" s="2"/>
      <c r="IN121"/>
      <c r="IO121"/>
      <c r="IP121"/>
      <c r="IQ121"/>
      <c r="IR121"/>
      <c r="IS121"/>
      <c r="IT121"/>
      <c r="IU121"/>
      <c r="IV121"/>
    </row>
    <row r="122" spans="1:256" s="114" customFormat="1" ht="12.75" customHeight="1">
      <c r="A122" s="58"/>
      <c r="B122" s="130"/>
      <c r="C122" s="7">
        <v>4040</v>
      </c>
      <c r="D122" s="135" t="s">
        <v>204</v>
      </c>
      <c r="E122" s="21">
        <f>2a!E8+2a!E27</f>
        <v>60400</v>
      </c>
      <c r="F122" s="21">
        <f>2a!F8+2a!F27</f>
        <v>0</v>
      </c>
      <c r="G122" s="21">
        <f>2a!G8+2a!G27</f>
        <v>0</v>
      </c>
      <c r="H122" s="21">
        <f>2a!H8+2a!H27</f>
        <v>60400</v>
      </c>
      <c r="I122" s="145"/>
      <c r="IL122" s="2"/>
      <c r="IM122" s="2"/>
      <c r="IN122"/>
      <c r="IO122"/>
      <c r="IP122"/>
      <c r="IQ122"/>
      <c r="IR122"/>
      <c r="IS122"/>
      <c r="IT122"/>
      <c r="IU122"/>
      <c r="IV122"/>
    </row>
    <row r="123" spans="1:256" s="114" customFormat="1" ht="12.75" customHeight="1">
      <c r="A123" s="58"/>
      <c r="B123" s="130"/>
      <c r="C123" s="7">
        <v>4110</v>
      </c>
      <c r="D123" s="135" t="s">
        <v>176</v>
      </c>
      <c r="E123" s="21">
        <f>2a!E9+2a!E28</f>
        <v>145950</v>
      </c>
      <c r="F123" s="21">
        <f>2a!F9+2a!F28</f>
        <v>0</v>
      </c>
      <c r="G123" s="21">
        <f>2a!G9+2a!G28</f>
        <v>0</v>
      </c>
      <c r="H123" s="21">
        <f>2a!H9+2a!H28</f>
        <v>145950</v>
      </c>
      <c r="I123" s="145"/>
      <c r="IL123" s="2"/>
      <c r="IM123" s="2"/>
      <c r="IN123"/>
      <c r="IO123"/>
      <c r="IP123"/>
      <c r="IQ123"/>
      <c r="IR123"/>
      <c r="IS123"/>
      <c r="IT123"/>
      <c r="IU123"/>
      <c r="IV123"/>
    </row>
    <row r="124" spans="1:256" s="114" customFormat="1" ht="12.75" customHeight="1">
      <c r="A124" s="58"/>
      <c r="B124" s="130"/>
      <c r="C124" s="7">
        <v>4120</v>
      </c>
      <c r="D124" s="135" t="s">
        <v>177</v>
      </c>
      <c r="E124" s="21">
        <f>2a!E10+2a!E29</f>
        <v>21750</v>
      </c>
      <c r="F124" s="21">
        <f>2a!F10+2a!F29</f>
        <v>0</v>
      </c>
      <c r="G124" s="21">
        <f>2a!G10+2a!G29</f>
        <v>0</v>
      </c>
      <c r="H124" s="21">
        <f>2a!H10+2a!H29</f>
        <v>21750</v>
      </c>
      <c r="I124" s="145"/>
      <c r="IL124" s="2"/>
      <c r="IM124" s="2"/>
      <c r="IN124"/>
      <c r="IO124"/>
      <c r="IP124"/>
      <c r="IQ124"/>
      <c r="IR124"/>
      <c r="IS124"/>
      <c r="IT124"/>
      <c r="IU124"/>
      <c r="IV124"/>
    </row>
    <row r="125" spans="1:256" s="114" customFormat="1" ht="12.75" customHeight="1">
      <c r="A125" s="58"/>
      <c r="B125" s="130"/>
      <c r="C125" s="7">
        <v>4210</v>
      </c>
      <c r="D125" s="135" t="s">
        <v>163</v>
      </c>
      <c r="E125" s="21">
        <f>2a!E11+2a!E30</f>
        <v>75500</v>
      </c>
      <c r="F125" s="21">
        <f>2a!F11+2a!F30</f>
        <v>17650</v>
      </c>
      <c r="G125" s="21">
        <f>2a!G11+2a!G30</f>
        <v>0</v>
      </c>
      <c r="H125" s="21">
        <f>2a!H11+2a!H30</f>
        <v>93150</v>
      </c>
      <c r="I125" s="145"/>
      <c r="IL125" s="2"/>
      <c r="IM125" s="2"/>
      <c r="IN125"/>
      <c r="IO125"/>
      <c r="IP125"/>
      <c r="IQ125"/>
      <c r="IR125"/>
      <c r="IS125"/>
      <c r="IT125"/>
      <c r="IU125"/>
      <c r="IV125"/>
    </row>
    <row r="126" spans="1:256" s="114" customFormat="1" ht="12.75" customHeight="1">
      <c r="A126" s="58"/>
      <c r="B126" s="130"/>
      <c r="C126" s="7">
        <v>4240</v>
      </c>
      <c r="D126" s="135" t="s">
        <v>205</v>
      </c>
      <c r="E126" s="21">
        <f>2a!E12+2a!E31</f>
        <v>2816</v>
      </c>
      <c r="F126" s="21">
        <f>2a!F12+2a!F31</f>
        <v>0</v>
      </c>
      <c r="G126" s="21">
        <f>2a!G12+2a!G31</f>
        <v>600</v>
      </c>
      <c r="H126" s="21">
        <f>2a!H12+2a!H31</f>
        <v>2216</v>
      </c>
      <c r="I126" s="145"/>
      <c r="IL126" s="2"/>
      <c r="IM126" s="2"/>
      <c r="IN126"/>
      <c r="IO126"/>
      <c r="IP126"/>
      <c r="IQ126"/>
      <c r="IR126"/>
      <c r="IS126"/>
      <c r="IT126"/>
      <c r="IU126"/>
      <c r="IV126"/>
    </row>
    <row r="127" spans="1:256" s="114" customFormat="1" ht="12.75" customHeight="1">
      <c r="A127" s="58"/>
      <c r="B127" s="130"/>
      <c r="C127" s="7">
        <v>4260</v>
      </c>
      <c r="D127" s="135" t="s">
        <v>189</v>
      </c>
      <c r="E127" s="21">
        <f>2a!E13+2a!E32</f>
        <v>12000</v>
      </c>
      <c r="F127" s="21">
        <f>2a!F13+2a!F32</f>
        <v>0</v>
      </c>
      <c r="G127" s="21">
        <f>2a!G13+2a!G32</f>
        <v>0</v>
      </c>
      <c r="H127" s="21">
        <f>2a!H13+2a!H32</f>
        <v>12000</v>
      </c>
      <c r="I127" s="145"/>
      <c r="IL127" s="2"/>
      <c r="IM127" s="2"/>
      <c r="IN127"/>
      <c r="IO127"/>
      <c r="IP127"/>
      <c r="IQ127"/>
      <c r="IR127"/>
      <c r="IS127"/>
      <c r="IT127"/>
      <c r="IU127"/>
      <c r="IV127"/>
    </row>
    <row r="128" spans="1:256" s="114" customFormat="1" ht="12.75" customHeight="1">
      <c r="A128" s="58"/>
      <c r="B128" s="130"/>
      <c r="C128" s="43">
        <v>4270</v>
      </c>
      <c r="D128" s="118" t="s">
        <v>206</v>
      </c>
      <c r="E128" s="21">
        <f>2a!E14+2a!E33</f>
        <v>39400</v>
      </c>
      <c r="F128" s="21">
        <f>2a!F14+2a!F33</f>
        <v>0</v>
      </c>
      <c r="G128" s="21">
        <f>2a!G14+2a!G33</f>
        <v>8200</v>
      </c>
      <c r="H128" s="21">
        <f>2a!H14+2a!H33</f>
        <v>31200</v>
      </c>
      <c r="I128" s="145"/>
      <c r="IL128" s="2"/>
      <c r="IM128" s="2"/>
      <c r="IN128"/>
      <c r="IO128"/>
      <c r="IP128"/>
      <c r="IQ128"/>
      <c r="IR128"/>
      <c r="IS128"/>
      <c r="IT128"/>
      <c r="IU128"/>
      <c r="IV128"/>
    </row>
    <row r="129" spans="1:256" s="114" customFormat="1" ht="12.75" customHeight="1">
      <c r="A129" s="58"/>
      <c r="B129" s="130"/>
      <c r="C129" s="7">
        <v>4300</v>
      </c>
      <c r="D129" s="135" t="s">
        <v>179</v>
      </c>
      <c r="E129" s="21">
        <f>2a!E15+2a!E34</f>
        <v>20000</v>
      </c>
      <c r="F129" s="21">
        <f>2a!F15+2a!F34</f>
        <v>0</v>
      </c>
      <c r="G129" s="21">
        <f>2a!G15+2a!G34</f>
        <v>8000</v>
      </c>
      <c r="H129" s="21">
        <f>2a!H15+2a!H34</f>
        <v>12000</v>
      </c>
      <c r="I129" s="145"/>
      <c r="IL129" s="2"/>
      <c r="IM129" s="2"/>
      <c r="IN129"/>
      <c r="IO129"/>
      <c r="IP129"/>
      <c r="IQ129"/>
      <c r="IR129"/>
      <c r="IS129"/>
      <c r="IT129"/>
      <c r="IU129"/>
      <c r="IV129"/>
    </row>
    <row r="130" spans="1:256" s="114" customFormat="1" ht="12.75" customHeight="1">
      <c r="A130" s="58"/>
      <c r="B130" s="130"/>
      <c r="C130" s="43">
        <v>4350</v>
      </c>
      <c r="D130" s="118" t="s">
        <v>190</v>
      </c>
      <c r="E130" s="21">
        <f>2a!E16+2a!E35</f>
        <v>2000</v>
      </c>
      <c r="F130" s="21">
        <f>2a!F16+2a!F35</f>
        <v>0</v>
      </c>
      <c r="G130" s="21">
        <f>2a!G16+2a!G35</f>
        <v>850</v>
      </c>
      <c r="H130" s="21">
        <f>2a!H16+2a!H35</f>
        <v>1150</v>
      </c>
      <c r="I130" s="145"/>
      <c r="IL130" s="2"/>
      <c r="IM130" s="2"/>
      <c r="IN130"/>
      <c r="IO130"/>
      <c r="IP130"/>
      <c r="IQ130"/>
      <c r="IR130"/>
      <c r="IS130"/>
      <c r="IT130"/>
      <c r="IU130"/>
      <c r="IV130"/>
    </row>
    <row r="131" spans="1:256" s="114" customFormat="1" ht="12.75" customHeight="1">
      <c r="A131" s="58"/>
      <c r="B131" s="130"/>
      <c r="C131" s="43">
        <v>4370</v>
      </c>
      <c r="D131" s="118" t="s">
        <v>192</v>
      </c>
      <c r="E131" s="21">
        <f>2a!E17+2a!E36</f>
        <v>4000</v>
      </c>
      <c r="F131" s="21">
        <f>2a!F17+2a!F36</f>
        <v>0</v>
      </c>
      <c r="G131" s="21">
        <f>2a!G17+2a!G36</f>
        <v>0</v>
      </c>
      <c r="H131" s="21">
        <f>2a!H17+2a!H36</f>
        <v>4000</v>
      </c>
      <c r="I131" s="145"/>
      <c r="IL131" s="2"/>
      <c r="IM131" s="2"/>
      <c r="IN131"/>
      <c r="IO131"/>
      <c r="IP131"/>
      <c r="IQ131"/>
      <c r="IR131"/>
      <c r="IS131"/>
      <c r="IT131"/>
      <c r="IU131"/>
      <c r="IV131"/>
    </row>
    <row r="132" spans="1:256" s="114" customFormat="1" ht="12.75" customHeight="1">
      <c r="A132" s="58"/>
      <c r="B132" s="130"/>
      <c r="C132" s="7">
        <v>4410</v>
      </c>
      <c r="D132" s="135" t="s">
        <v>185</v>
      </c>
      <c r="E132" s="21">
        <f>2a!E18+2a!E37</f>
        <v>2500</v>
      </c>
      <c r="F132" s="21">
        <f>2a!F18+2a!F37</f>
        <v>0</v>
      </c>
      <c r="G132" s="21">
        <f>2a!G18+2a!G37</f>
        <v>0</v>
      </c>
      <c r="H132" s="21">
        <f>2a!H18+2a!H37</f>
        <v>2500</v>
      </c>
      <c r="I132" s="145"/>
      <c r="IL132" s="2"/>
      <c r="IM132" s="2"/>
      <c r="IN132"/>
      <c r="IO132"/>
      <c r="IP132"/>
      <c r="IQ132"/>
      <c r="IR132"/>
      <c r="IS132"/>
      <c r="IT132"/>
      <c r="IU132"/>
      <c r="IV132"/>
    </row>
    <row r="133" spans="1:256" s="114" customFormat="1" ht="12.75" customHeight="1">
      <c r="A133" s="58"/>
      <c r="B133" s="130"/>
      <c r="C133" s="7">
        <v>4430</v>
      </c>
      <c r="D133" s="135" t="s">
        <v>165</v>
      </c>
      <c r="E133" s="21">
        <f>2a!E19+2a!E38</f>
        <v>1000</v>
      </c>
      <c r="F133" s="21">
        <f>2a!F19+2a!F38</f>
        <v>0</v>
      </c>
      <c r="G133" s="21">
        <f>2a!G19+2a!G38</f>
        <v>0</v>
      </c>
      <c r="H133" s="21">
        <f>2a!H19+2a!H38</f>
        <v>1000</v>
      </c>
      <c r="I133" s="145"/>
      <c r="IL133" s="2"/>
      <c r="IM133" s="2"/>
      <c r="IN133"/>
      <c r="IO133"/>
      <c r="IP133"/>
      <c r="IQ133"/>
      <c r="IR133"/>
      <c r="IS133"/>
      <c r="IT133"/>
      <c r="IU133"/>
      <c r="IV133"/>
    </row>
    <row r="134" spans="1:256" s="114" customFormat="1" ht="12.75" customHeight="1">
      <c r="A134" s="58"/>
      <c r="B134" s="130"/>
      <c r="C134" s="7">
        <v>4440</v>
      </c>
      <c r="D134" s="118" t="s">
        <v>182</v>
      </c>
      <c r="E134" s="21">
        <f>2a!E20+2a!E39</f>
        <v>61507</v>
      </c>
      <c r="F134" s="21">
        <f>2a!F20+2a!F39</f>
        <v>312</v>
      </c>
      <c r="G134" s="21">
        <f>2a!G20+2a!G39</f>
        <v>0</v>
      </c>
      <c r="H134" s="21">
        <f>2a!H20+2a!H39</f>
        <v>61819</v>
      </c>
      <c r="I134" s="145"/>
      <c r="IL134" s="2"/>
      <c r="IM134" s="2"/>
      <c r="IN134"/>
      <c r="IO134"/>
      <c r="IP134"/>
      <c r="IQ134"/>
      <c r="IR134"/>
      <c r="IS134"/>
      <c r="IT134"/>
      <c r="IU134"/>
      <c r="IV134"/>
    </row>
    <row r="135" spans="1:256" s="114" customFormat="1" ht="24.75">
      <c r="A135" s="58"/>
      <c r="B135" s="130"/>
      <c r="C135" s="43">
        <v>4740</v>
      </c>
      <c r="D135" s="27" t="s">
        <v>194</v>
      </c>
      <c r="E135" s="21">
        <f>2a!E21+2a!E40</f>
        <v>2400</v>
      </c>
      <c r="F135" s="21">
        <f>2a!F21+2a!F40</f>
        <v>0</v>
      </c>
      <c r="G135" s="21">
        <f>2a!G21+2a!G40</f>
        <v>0</v>
      </c>
      <c r="H135" s="21">
        <f>2a!H21+2a!H40</f>
        <v>2400</v>
      </c>
      <c r="I135" s="145"/>
      <c r="IL135" s="2"/>
      <c r="IM135" s="2"/>
      <c r="IN135"/>
      <c r="IO135"/>
      <c r="IP135"/>
      <c r="IQ135"/>
      <c r="IR135"/>
      <c r="IS135"/>
      <c r="IT135"/>
      <c r="IU135"/>
      <c r="IV135"/>
    </row>
    <row r="136" spans="1:256" s="117" customFormat="1" ht="12.75" customHeight="1">
      <c r="A136" s="58"/>
      <c r="B136" s="131"/>
      <c r="C136" s="43">
        <v>4750</v>
      </c>
      <c r="D136" s="27" t="s">
        <v>195</v>
      </c>
      <c r="E136" s="21">
        <f>2a!E22+2a!E41</f>
        <v>4600</v>
      </c>
      <c r="F136" s="21">
        <f>2a!F22+2a!F41</f>
        <v>0</v>
      </c>
      <c r="G136" s="21">
        <f>2a!G22+2a!G41</f>
        <v>0</v>
      </c>
      <c r="H136" s="21">
        <f>2a!H22+2a!H41</f>
        <v>4600</v>
      </c>
      <c r="I136" s="145"/>
      <c r="IL136" s="2"/>
      <c r="IM136" s="2"/>
      <c r="IN136"/>
      <c r="IO136"/>
      <c r="IP136"/>
      <c r="IQ136"/>
      <c r="IR136"/>
      <c r="IS136"/>
      <c r="IT136"/>
      <c r="IU136"/>
      <c r="IV136"/>
    </row>
    <row r="137" spans="1:9" ht="12.75" customHeight="1">
      <c r="A137" s="39"/>
      <c r="B137" s="59">
        <v>80104</v>
      </c>
      <c r="C137" s="147" t="s">
        <v>207</v>
      </c>
      <c r="D137" s="147"/>
      <c r="E137" s="143">
        <f>SUM(E138:E145)</f>
        <v>84326</v>
      </c>
      <c r="F137" s="143">
        <f>SUM(F138:F145)</f>
        <v>0</v>
      </c>
      <c r="G137" s="143">
        <f>SUM(G138:G145)</f>
        <v>0</v>
      </c>
      <c r="H137" s="143">
        <f>SUM(H138:H145)</f>
        <v>84326</v>
      </c>
      <c r="I137" s="144"/>
    </row>
    <row r="138" spans="1:9" ht="12.75" customHeight="1">
      <c r="A138" s="39"/>
      <c r="B138" s="129"/>
      <c r="C138" s="7">
        <v>3020</v>
      </c>
      <c r="D138" s="135" t="s">
        <v>187</v>
      </c>
      <c r="E138" s="21">
        <f>2a!E43+2a!E52</f>
        <v>5400</v>
      </c>
      <c r="F138" s="21">
        <f>2a!F43+2a!F52</f>
        <v>0</v>
      </c>
      <c r="G138" s="21">
        <f>2a!G43+2a!G52</f>
        <v>0</v>
      </c>
      <c r="H138" s="21">
        <f>2a!H43+2a!H52</f>
        <v>5400</v>
      </c>
      <c r="I138" s="145"/>
    </row>
    <row r="139" spans="1:9" ht="12.75" customHeight="1">
      <c r="A139" s="39"/>
      <c r="B139" s="148"/>
      <c r="C139" s="43">
        <v>3040</v>
      </c>
      <c r="D139" s="146" t="s">
        <v>188</v>
      </c>
      <c r="E139" s="21">
        <f>2a!E44+2a!E53</f>
        <v>1000</v>
      </c>
      <c r="F139" s="21">
        <f>2a!F44+2a!F53</f>
        <v>0</v>
      </c>
      <c r="G139" s="21">
        <f>2a!G44+2a!G53</f>
        <v>0</v>
      </c>
      <c r="H139" s="21">
        <f>2a!H44+2a!H53</f>
        <v>1000</v>
      </c>
      <c r="I139" s="145"/>
    </row>
    <row r="140" spans="1:9" ht="12.75" customHeight="1">
      <c r="A140" s="39"/>
      <c r="B140" s="148"/>
      <c r="C140" s="7">
        <v>4010</v>
      </c>
      <c r="D140" s="135" t="s">
        <v>174</v>
      </c>
      <c r="E140" s="21">
        <f>2a!E45+2a!E54</f>
        <v>55000</v>
      </c>
      <c r="F140" s="21">
        <f>2a!F45+2a!F54</f>
        <v>0</v>
      </c>
      <c r="G140" s="21">
        <f>2a!G45+2a!G54</f>
        <v>0</v>
      </c>
      <c r="H140" s="21">
        <f>2a!H45+2a!H54</f>
        <v>55000</v>
      </c>
      <c r="I140" s="145"/>
    </row>
    <row r="141" spans="1:9" ht="12.75" customHeight="1">
      <c r="A141" s="39"/>
      <c r="B141" s="148"/>
      <c r="C141" s="7">
        <v>4040</v>
      </c>
      <c r="D141" s="135" t="s">
        <v>181</v>
      </c>
      <c r="E141" s="21">
        <f>2a!E46+2a!E55</f>
        <v>6050</v>
      </c>
      <c r="F141" s="21">
        <f>2a!F46+2a!F55</f>
        <v>0</v>
      </c>
      <c r="G141" s="21">
        <f>2a!G46+2a!G55</f>
        <v>0</v>
      </c>
      <c r="H141" s="21">
        <f>2a!H46+2a!H55</f>
        <v>6050</v>
      </c>
      <c r="I141" s="145"/>
    </row>
    <row r="142" spans="1:9" ht="12.75" customHeight="1">
      <c r="A142" s="39"/>
      <c r="B142" s="148"/>
      <c r="C142" s="7">
        <v>4110</v>
      </c>
      <c r="D142" s="135" t="s">
        <v>176</v>
      </c>
      <c r="E142" s="21">
        <f>2a!E47+2a!E56</f>
        <v>11130</v>
      </c>
      <c r="F142" s="21">
        <f>2a!F47+2a!F56</f>
        <v>0</v>
      </c>
      <c r="G142" s="21">
        <f>2a!G47+2a!G56</f>
        <v>0</v>
      </c>
      <c r="H142" s="21">
        <f>2a!H47+2a!H56</f>
        <v>11130</v>
      </c>
      <c r="I142" s="145"/>
    </row>
    <row r="143" spans="1:9" ht="12.75" customHeight="1">
      <c r="A143" s="39"/>
      <c r="B143" s="148"/>
      <c r="C143" s="7">
        <v>4120</v>
      </c>
      <c r="D143" s="135" t="s">
        <v>177</v>
      </c>
      <c r="E143" s="21">
        <f>2a!E48+2a!E57</f>
        <v>1580</v>
      </c>
      <c r="F143" s="21">
        <f>2a!F48+2a!F57</f>
        <v>0</v>
      </c>
      <c r="G143" s="21">
        <f>2a!G48+2a!G57</f>
        <v>0</v>
      </c>
      <c r="H143" s="21">
        <f>2a!H48+2a!H57</f>
        <v>1580</v>
      </c>
      <c r="I143" s="145"/>
    </row>
    <row r="144" spans="1:9" ht="12.75" customHeight="1">
      <c r="A144" s="39"/>
      <c r="B144" s="148"/>
      <c r="C144" s="7">
        <v>4410</v>
      </c>
      <c r="D144" s="135" t="s">
        <v>185</v>
      </c>
      <c r="E144" s="21">
        <f>2a!E49+2a!E58</f>
        <v>200</v>
      </c>
      <c r="F144" s="21">
        <f>2a!F49+2a!F58</f>
        <v>0</v>
      </c>
      <c r="G144" s="21">
        <f>2a!G49+2a!G58</f>
        <v>0</v>
      </c>
      <c r="H144" s="21">
        <f>2a!H49+2a!H58</f>
        <v>200</v>
      </c>
      <c r="I144" s="145"/>
    </row>
    <row r="145" spans="1:9" ht="12.75" customHeight="1">
      <c r="A145" s="133"/>
      <c r="B145" s="149"/>
      <c r="C145" s="7">
        <v>4440</v>
      </c>
      <c r="D145" s="135" t="s">
        <v>182</v>
      </c>
      <c r="E145" s="21">
        <f>2a!E50+2a!E59</f>
        <v>3966</v>
      </c>
      <c r="F145" s="21">
        <f>2a!F50+2a!F59</f>
        <v>0</v>
      </c>
      <c r="G145" s="21">
        <f>2a!G50+2a!G59</f>
        <v>0</v>
      </c>
      <c r="H145" s="21">
        <f>2a!H50+2a!H59</f>
        <v>3966</v>
      </c>
      <c r="I145" s="145"/>
    </row>
    <row r="146" spans="1:9" ht="12.75" customHeight="1">
      <c r="A146" s="150"/>
      <c r="B146" s="59">
        <v>80110</v>
      </c>
      <c r="C146" s="60" t="s">
        <v>208</v>
      </c>
      <c r="D146" s="60"/>
      <c r="E146" s="143">
        <f>SUM(E147:E164)</f>
        <v>697457</v>
      </c>
      <c r="F146" s="143">
        <f>SUM(F147:F164)</f>
        <v>14964</v>
      </c>
      <c r="G146" s="143">
        <f>SUM(G147:G164)</f>
        <v>12820</v>
      </c>
      <c r="H146" s="143">
        <f>SUM(H147:H164)</f>
        <v>699601</v>
      </c>
      <c r="I146" s="144"/>
    </row>
    <row r="147" spans="1:9" ht="12.75" customHeight="1">
      <c r="A147" s="39"/>
      <c r="B147" s="124"/>
      <c r="C147" s="7">
        <v>3020</v>
      </c>
      <c r="D147" s="118" t="s">
        <v>187</v>
      </c>
      <c r="E147" s="21">
        <f>2a!E61</f>
        <v>39000</v>
      </c>
      <c r="F147" s="21">
        <f>2a!F61</f>
        <v>0</v>
      </c>
      <c r="G147" s="21">
        <f>2a!G61</f>
        <v>0</v>
      </c>
      <c r="H147" s="21">
        <f>2a!H61</f>
        <v>39000</v>
      </c>
      <c r="I147" s="145"/>
    </row>
    <row r="148" spans="1:9" ht="12.75" customHeight="1">
      <c r="A148" s="39"/>
      <c r="B148" s="124"/>
      <c r="C148" s="43">
        <v>3040</v>
      </c>
      <c r="D148" s="146" t="s">
        <v>188</v>
      </c>
      <c r="E148" s="21">
        <f>2a!E62</f>
        <v>4000</v>
      </c>
      <c r="F148" s="21">
        <f>2a!F62</f>
        <v>0</v>
      </c>
      <c r="G148" s="21">
        <f>2a!G62</f>
        <v>0</v>
      </c>
      <c r="H148" s="21">
        <f>2a!H62</f>
        <v>4000</v>
      </c>
      <c r="I148" s="145"/>
    </row>
    <row r="149" spans="1:9" ht="12.75" customHeight="1">
      <c r="A149" s="39"/>
      <c r="B149" s="124"/>
      <c r="C149" s="7">
        <v>4010</v>
      </c>
      <c r="D149" s="118" t="s">
        <v>174</v>
      </c>
      <c r="E149" s="21">
        <f>2a!E63</f>
        <v>409000</v>
      </c>
      <c r="F149" s="21">
        <f>2a!F63</f>
        <v>0</v>
      </c>
      <c r="G149" s="21">
        <f>2a!G63</f>
        <v>0</v>
      </c>
      <c r="H149" s="21">
        <f>2a!H63</f>
        <v>409000</v>
      </c>
      <c r="I149" s="145"/>
    </row>
    <row r="150" spans="1:9" ht="12.75" customHeight="1">
      <c r="A150" s="39"/>
      <c r="B150" s="124"/>
      <c r="C150" s="7">
        <v>4040</v>
      </c>
      <c r="D150" s="118" t="s">
        <v>181</v>
      </c>
      <c r="E150" s="21">
        <f>2a!E64</f>
        <v>32600</v>
      </c>
      <c r="F150" s="21">
        <f>2a!F64</f>
        <v>0</v>
      </c>
      <c r="G150" s="21">
        <f>2a!G64</f>
        <v>650</v>
      </c>
      <c r="H150" s="21">
        <f>2a!H64</f>
        <v>31950</v>
      </c>
      <c r="I150" s="145"/>
    </row>
    <row r="151" spans="1:256" s="117" customFormat="1" ht="12.75" customHeight="1">
      <c r="A151" s="39"/>
      <c r="B151" s="124"/>
      <c r="C151" s="7">
        <v>4110</v>
      </c>
      <c r="D151" s="118" t="s">
        <v>176</v>
      </c>
      <c r="E151" s="21">
        <f>2a!E65</f>
        <v>82100</v>
      </c>
      <c r="F151" s="21">
        <f>2a!F65</f>
        <v>0</v>
      </c>
      <c r="G151" s="21">
        <f>2a!G65</f>
        <v>0</v>
      </c>
      <c r="H151" s="21">
        <f>2a!H65</f>
        <v>82100</v>
      </c>
      <c r="I151" s="145"/>
      <c r="IL151" s="2"/>
      <c r="IM151" s="2"/>
      <c r="IN151"/>
      <c r="IO151"/>
      <c r="IP151"/>
      <c r="IQ151"/>
      <c r="IR151"/>
      <c r="IS151"/>
      <c r="IT151"/>
      <c r="IU151"/>
      <c r="IV151"/>
    </row>
    <row r="152" spans="1:9" ht="12.75" customHeight="1">
      <c r="A152" s="39"/>
      <c r="B152" s="124"/>
      <c r="C152" s="7">
        <v>4120</v>
      </c>
      <c r="D152" s="118" t="s">
        <v>177</v>
      </c>
      <c r="E152" s="21">
        <f>2a!E66</f>
        <v>11700</v>
      </c>
      <c r="F152" s="21">
        <f>2a!F66</f>
        <v>0</v>
      </c>
      <c r="G152" s="21">
        <f>2a!G66</f>
        <v>0</v>
      </c>
      <c r="H152" s="21">
        <f>2a!H66</f>
        <v>11700</v>
      </c>
      <c r="I152" s="145"/>
    </row>
    <row r="153" spans="1:9" ht="12.75" customHeight="1">
      <c r="A153" s="39"/>
      <c r="B153" s="124"/>
      <c r="C153" s="7">
        <v>4210</v>
      </c>
      <c r="D153" s="118" t="s">
        <v>163</v>
      </c>
      <c r="E153" s="21">
        <f>2a!E67</f>
        <v>40000</v>
      </c>
      <c r="F153" s="21">
        <f>2a!F67</f>
        <v>12320</v>
      </c>
      <c r="G153" s="21">
        <f>2a!G67</f>
        <v>0</v>
      </c>
      <c r="H153" s="21">
        <f>2a!H67</f>
        <v>52320</v>
      </c>
      <c r="I153" s="145"/>
    </row>
    <row r="154" spans="1:9" ht="12.75" customHeight="1">
      <c r="A154" s="39"/>
      <c r="B154" s="124"/>
      <c r="C154" s="7">
        <v>4240</v>
      </c>
      <c r="D154" s="118" t="s">
        <v>205</v>
      </c>
      <c r="E154" s="21">
        <f>2a!E68</f>
        <v>1407</v>
      </c>
      <c r="F154" s="21">
        <f>2a!F68</f>
        <v>500</v>
      </c>
      <c r="G154" s="21">
        <f>2a!G68</f>
        <v>0</v>
      </c>
      <c r="H154" s="21">
        <f>2a!H68</f>
        <v>1907</v>
      </c>
      <c r="I154" s="145"/>
    </row>
    <row r="155" spans="1:9" ht="12.75" customHeight="1">
      <c r="A155" s="39"/>
      <c r="B155" s="124"/>
      <c r="C155" s="7">
        <v>4260</v>
      </c>
      <c r="D155" s="118" t="s">
        <v>189</v>
      </c>
      <c r="E155" s="21">
        <f>2a!E69</f>
        <v>6000</v>
      </c>
      <c r="F155" s="21">
        <f>2a!F69</f>
        <v>0</v>
      </c>
      <c r="G155" s="21">
        <f>2a!G69</f>
        <v>0</v>
      </c>
      <c r="H155" s="21">
        <f>2a!H69</f>
        <v>6000</v>
      </c>
      <c r="I155" s="145"/>
    </row>
    <row r="156" spans="1:9" ht="12.75" customHeight="1">
      <c r="A156" s="39"/>
      <c r="B156" s="124"/>
      <c r="C156" s="43">
        <v>4270</v>
      </c>
      <c r="D156" s="118" t="s">
        <v>206</v>
      </c>
      <c r="E156" s="21">
        <f>2a!E70</f>
        <v>20000</v>
      </c>
      <c r="F156" s="21">
        <f>2a!F70</f>
        <v>0</v>
      </c>
      <c r="G156" s="21">
        <f>2a!G70</f>
        <v>6070</v>
      </c>
      <c r="H156" s="21">
        <f>2a!H70</f>
        <v>13930</v>
      </c>
      <c r="I156" s="145"/>
    </row>
    <row r="157" spans="1:9" ht="12.75" customHeight="1">
      <c r="A157" s="39"/>
      <c r="B157" s="124"/>
      <c r="C157" s="7">
        <v>4300</v>
      </c>
      <c r="D157" s="118" t="s">
        <v>179</v>
      </c>
      <c r="E157" s="21">
        <f>2a!E71</f>
        <v>15000</v>
      </c>
      <c r="F157" s="21">
        <f>2a!F71</f>
        <v>0</v>
      </c>
      <c r="G157" s="21">
        <f>2a!G71</f>
        <v>5000</v>
      </c>
      <c r="H157" s="21">
        <f>2a!H71</f>
        <v>10000</v>
      </c>
      <c r="I157" s="145"/>
    </row>
    <row r="158" spans="1:9" ht="12.75" customHeight="1">
      <c r="A158" s="39"/>
      <c r="B158" s="124"/>
      <c r="C158" s="43">
        <v>4350</v>
      </c>
      <c r="D158" s="118" t="s">
        <v>190</v>
      </c>
      <c r="E158" s="21">
        <f>2a!E72</f>
        <v>1000</v>
      </c>
      <c r="F158" s="21">
        <f>2a!F72</f>
        <v>0</v>
      </c>
      <c r="G158" s="21">
        <f>2a!G72</f>
        <v>500</v>
      </c>
      <c r="H158" s="21">
        <f>2a!H72</f>
        <v>500</v>
      </c>
      <c r="I158" s="145"/>
    </row>
    <row r="159" spans="1:9" ht="12.75" customHeight="1">
      <c r="A159" s="39"/>
      <c r="B159" s="124"/>
      <c r="C159" s="43">
        <v>4370</v>
      </c>
      <c r="D159" s="118" t="s">
        <v>192</v>
      </c>
      <c r="E159" s="21">
        <f>2a!E73</f>
        <v>2000</v>
      </c>
      <c r="F159" s="21">
        <f>2a!F73</f>
        <v>0</v>
      </c>
      <c r="G159" s="21">
        <f>2a!G73</f>
        <v>600</v>
      </c>
      <c r="H159" s="21">
        <f>2a!H73</f>
        <v>1400</v>
      </c>
      <c r="I159" s="145"/>
    </row>
    <row r="160" spans="1:9" ht="12.75" customHeight="1">
      <c r="A160" s="39"/>
      <c r="B160" s="124"/>
      <c r="C160" s="7">
        <v>4410</v>
      </c>
      <c r="D160" s="118" t="s">
        <v>185</v>
      </c>
      <c r="E160" s="21">
        <f>2a!E74</f>
        <v>2500</v>
      </c>
      <c r="F160" s="21">
        <f>2a!F74</f>
        <v>0</v>
      </c>
      <c r="G160" s="21">
        <f>2a!G74</f>
        <v>0</v>
      </c>
      <c r="H160" s="21">
        <f>2a!H74</f>
        <v>2500</v>
      </c>
      <c r="I160" s="145"/>
    </row>
    <row r="161" spans="1:9" ht="12.75" customHeight="1">
      <c r="A161" s="39"/>
      <c r="B161" s="124"/>
      <c r="C161" s="7">
        <v>4430</v>
      </c>
      <c r="D161" s="118" t="s">
        <v>165</v>
      </c>
      <c r="E161" s="21">
        <f>2a!E75</f>
        <v>500</v>
      </c>
      <c r="F161" s="21">
        <f>2a!F75</f>
        <v>0</v>
      </c>
      <c r="G161" s="21">
        <f>2a!G75</f>
        <v>0</v>
      </c>
      <c r="H161" s="21">
        <f>2a!H75</f>
        <v>500</v>
      </c>
      <c r="I161" s="145"/>
    </row>
    <row r="162" spans="1:9" ht="12.75" customHeight="1">
      <c r="A162" s="39"/>
      <c r="B162" s="124"/>
      <c r="C162" s="7">
        <v>4440</v>
      </c>
      <c r="D162" s="118" t="s">
        <v>182</v>
      </c>
      <c r="E162" s="21">
        <f>2a!E76</f>
        <v>26650</v>
      </c>
      <c r="F162" s="21">
        <f>2a!F76</f>
        <v>2144</v>
      </c>
      <c r="G162" s="21">
        <f>2a!G76</f>
        <v>0</v>
      </c>
      <c r="H162" s="21">
        <f>2a!H76</f>
        <v>28794</v>
      </c>
      <c r="I162" s="145"/>
    </row>
    <row r="163" spans="1:9" ht="24.75">
      <c r="A163" s="39"/>
      <c r="B163" s="124"/>
      <c r="C163" s="43">
        <v>4740</v>
      </c>
      <c r="D163" s="27" t="s">
        <v>194</v>
      </c>
      <c r="E163" s="21">
        <f>2a!E77</f>
        <v>2000</v>
      </c>
      <c r="F163" s="21">
        <f>2a!F77</f>
        <v>0</v>
      </c>
      <c r="G163" s="21">
        <f>2a!G77</f>
        <v>0</v>
      </c>
      <c r="H163" s="21">
        <f>2a!H77</f>
        <v>2000</v>
      </c>
      <c r="I163" s="145"/>
    </row>
    <row r="164" spans="1:256" s="117" customFormat="1" ht="12.75" customHeight="1">
      <c r="A164" s="39"/>
      <c r="B164" s="124"/>
      <c r="C164" s="43">
        <v>4750</v>
      </c>
      <c r="D164" s="27" t="s">
        <v>195</v>
      </c>
      <c r="E164" s="21">
        <f>2a!E78</f>
        <v>2000</v>
      </c>
      <c r="F164" s="21">
        <f>2a!F78</f>
        <v>0</v>
      </c>
      <c r="G164" s="21">
        <f>2a!G78</f>
        <v>0</v>
      </c>
      <c r="H164" s="21">
        <f>2a!H78</f>
        <v>2000</v>
      </c>
      <c r="I164" s="145"/>
      <c r="IL164" s="2"/>
      <c r="IM164" s="2"/>
      <c r="IN164"/>
      <c r="IO164"/>
      <c r="IP164"/>
      <c r="IQ164"/>
      <c r="IR164"/>
      <c r="IS164"/>
      <c r="IT164"/>
      <c r="IU164"/>
      <c r="IV164"/>
    </row>
    <row r="165" spans="1:9" ht="12.75" customHeight="1">
      <c r="A165" s="39"/>
      <c r="B165" s="84">
        <v>80113</v>
      </c>
      <c r="C165" s="60" t="s">
        <v>209</v>
      </c>
      <c r="D165" s="60"/>
      <c r="E165" s="25">
        <f>SUM(E166:E173)</f>
        <v>215570</v>
      </c>
      <c r="F165" s="25">
        <f>SUM(F166:F173)</f>
        <v>0</v>
      </c>
      <c r="G165" s="25">
        <f>SUM(G166:G173)</f>
        <v>2456</v>
      </c>
      <c r="H165" s="25">
        <f>SUM(H166:H173)</f>
        <v>213114</v>
      </c>
      <c r="I165" s="116"/>
    </row>
    <row r="166" spans="1:9" ht="12.75" customHeight="1">
      <c r="A166" s="39"/>
      <c r="B166" s="151"/>
      <c r="C166" s="7">
        <v>4010</v>
      </c>
      <c r="D166" s="118" t="s">
        <v>174</v>
      </c>
      <c r="E166" s="21">
        <f>2a!E80</f>
        <v>11500</v>
      </c>
      <c r="F166" s="21">
        <f>2a!F80</f>
        <v>0</v>
      </c>
      <c r="G166" s="21">
        <f>2a!G80</f>
        <v>0</v>
      </c>
      <c r="H166" s="21">
        <f>2a!H80</f>
        <v>11500</v>
      </c>
      <c r="I166" s="145"/>
    </row>
    <row r="167" spans="1:9" ht="12.75" customHeight="1">
      <c r="A167" s="39"/>
      <c r="B167" s="151"/>
      <c r="C167" s="7">
        <v>4040</v>
      </c>
      <c r="D167" s="118" t="s">
        <v>181</v>
      </c>
      <c r="E167" s="21">
        <f>2a!E81</f>
        <v>2540</v>
      </c>
      <c r="F167" s="21">
        <f>2a!F81</f>
        <v>0</v>
      </c>
      <c r="G167" s="21">
        <f>2a!G81</f>
        <v>0</v>
      </c>
      <c r="H167" s="21">
        <f>2a!H81</f>
        <v>2540</v>
      </c>
      <c r="I167" s="145"/>
    </row>
    <row r="168" spans="1:9" ht="12.75" customHeight="1">
      <c r="A168" s="39"/>
      <c r="B168" s="151"/>
      <c r="C168" s="7">
        <v>4110</v>
      </c>
      <c r="D168" s="118" t="s">
        <v>176</v>
      </c>
      <c r="E168" s="21">
        <f>2a!E82</f>
        <v>4120</v>
      </c>
      <c r="F168" s="21">
        <f>2a!F82</f>
        <v>0</v>
      </c>
      <c r="G168" s="21">
        <f>2a!G82</f>
        <v>0</v>
      </c>
      <c r="H168" s="21">
        <f>2a!H82</f>
        <v>4120</v>
      </c>
      <c r="I168" s="145"/>
    </row>
    <row r="169" spans="1:9" ht="12.75" customHeight="1">
      <c r="A169" s="39"/>
      <c r="B169" s="151"/>
      <c r="C169" s="7">
        <v>4120</v>
      </c>
      <c r="D169" s="118" t="s">
        <v>177</v>
      </c>
      <c r="E169" s="21">
        <f>2a!E83</f>
        <v>590</v>
      </c>
      <c r="F169" s="21">
        <f>2a!F83</f>
        <v>0</v>
      </c>
      <c r="G169" s="21">
        <f>2a!G83</f>
        <v>0</v>
      </c>
      <c r="H169" s="21">
        <f>2a!H83</f>
        <v>590</v>
      </c>
      <c r="I169" s="145"/>
    </row>
    <row r="170" spans="1:9" ht="12.75" customHeight="1">
      <c r="A170" s="39"/>
      <c r="B170" s="151"/>
      <c r="C170" s="7">
        <v>4210</v>
      </c>
      <c r="D170" s="118" t="s">
        <v>163</v>
      </c>
      <c r="E170" s="21">
        <f>2a!E84</f>
        <v>15000</v>
      </c>
      <c r="F170" s="21">
        <f>2a!F84</f>
        <v>0</v>
      </c>
      <c r="G170" s="21">
        <f>2a!G84</f>
        <v>0</v>
      </c>
      <c r="H170" s="21">
        <f>2a!H84</f>
        <v>15000</v>
      </c>
      <c r="I170" s="145"/>
    </row>
    <row r="171" spans="1:9" ht="12.75" customHeight="1">
      <c r="A171" s="39"/>
      <c r="B171" s="151"/>
      <c r="C171" s="7">
        <v>4300</v>
      </c>
      <c r="D171" s="118" t="s">
        <v>179</v>
      </c>
      <c r="E171" s="21">
        <f>2a!E85</f>
        <v>177000</v>
      </c>
      <c r="F171" s="21">
        <f>2a!F85</f>
        <v>0</v>
      </c>
      <c r="G171" s="21">
        <f>2a!G85</f>
        <v>2456</v>
      </c>
      <c r="H171" s="21">
        <f>2a!H85</f>
        <v>174544</v>
      </c>
      <c r="I171" s="145"/>
    </row>
    <row r="172" spans="1:9" ht="12.75" customHeight="1">
      <c r="A172" s="39"/>
      <c r="B172" s="151"/>
      <c r="C172" s="7">
        <v>4430</v>
      </c>
      <c r="D172" s="118" t="s">
        <v>165</v>
      </c>
      <c r="E172" s="21">
        <f>2a!E86</f>
        <v>3000</v>
      </c>
      <c r="F172" s="21">
        <f>2a!F86</f>
        <v>0</v>
      </c>
      <c r="G172" s="21">
        <f>2a!G86</f>
        <v>0</v>
      </c>
      <c r="H172" s="21">
        <f>2a!H86</f>
        <v>3000</v>
      </c>
      <c r="I172" s="145"/>
    </row>
    <row r="173" spans="1:9" ht="12.75" customHeight="1">
      <c r="A173" s="39"/>
      <c r="B173" s="151"/>
      <c r="C173" s="152">
        <v>4440</v>
      </c>
      <c r="D173" s="153" t="s">
        <v>182</v>
      </c>
      <c r="E173" s="21">
        <f>2a!E87</f>
        <v>1820</v>
      </c>
      <c r="F173" s="21">
        <f>2a!F87</f>
        <v>0</v>
      </c>
      <c r="G173" s="21">
        <f>2a!G87</f>
        <v>0</v>
      </c>
      <c r="H173" s="21">
        <f>2a!H87</f>
        <v>1820</v>
      </c>
      <c r="I173" s="145"/>
    </row>
    <row r="174" spans="1:9" ht="12.75" customHeight="1">
      <c r="A174" s="39"/>
      <c r="B174" s="59">
        <v>80146</v>
      </c>
      <c r="C174" s="60" t="s">
        <v>210</v>
      </c>
      <c r="D174" s="60"/>
      <c r="E174" s="143">
        <f>SUM(E175:E177)</f>
        <v>10600</v>
      </c>
      <c r="F174" s="143">
        <f>SUM(F175:F177)</f>
        <v>0</v>
      </c>
      <c r="G174" s="143">
        <f>SUM(G175:G177)</f>
        <v>0</v>
      </c>
      <c r="H174" s="143">
        <f>SUM(H175:H177)</f>
        <v>10600</v>
      </c>
      <c r="I174" s="144"/>
    </row>
    <row r="175" spans="1:9" ht="12.75" customHeight="1">
      <c r="A175" s="39"/>
      <c r="B175" s="129"/>
      <c r="C175" s="152">
        <v>4210</v>
      </c>
      <c r="D175" s="153" t="s">
        <v>163</v>
      </c>
      <c r="E175" s="21">
        <f>2a!E89</f>
        <v>1250</v>
      </c>
      <c r="F175" s="21">
        <f>2a!F89</f>
        <v>0</v>
      </c>
      <c r="G175" s="21">
        <f>2a!G89</f>
        <v>0</v>
      </c>
      <c r="H175" s="21">
        <f>2a!H89</f>
        <v>1250</v>
      </c>
      <c r="I175" s="145"/>
    </row>
    <row r="176" spans="1:9" ht="12.75" customHeight="1">
      <c r="A176" s="39"/>
      <c r="B176" s="154"/>
      <c r="C176" s="7">
        <v>4300</v>
      </c>
      <c r="D176" s="118" t="s">
        <v>179</v>
      </c>
      <c r="E176" s="21">
        <f>2a!E90</f>
        <v>8350</v>
      </c>
      <c r="F176" s="21">
        <f>2a!F90</f>
        <v>0</v>
      </c>
      <c r="G176" s="21">
        <f>2a!G90</f>
        <v>0</v>
      </c>
      <c r="H176" s="21">
        <f>2a!H90</f>
        <v>8350</v>
      </c>
      <c r="I176" s="145"/>
    </row>
    <row r="177" spans="1:9" ht="12.75" customHeight="1">
      <c r="A177" s="39"/>
      <c r="B177" s="128"/>
      <c r="C177" s="7">
        <v>4410</v>
      </c>
      <c r="D177" s="118" t="s">
        <v>185</v>
      </c>
      <c r="E177" s="21">
        <f>2a!E91</f>
        <v>1000</v>
      </c>
      <c r="F177" s="21">
        <f>2a!F91</f>
        <v>0</v>
      </c>
      <c r="G177" s="21">
        <f>2a!G91</f>
        <v>0</v>
      </c>
      <c r="H177" s="21">
        <f>2a!H91</f>
        <v>1000</v>
      </c>
      <c r="I177" s="145"/>
    </row>
    <row r="178" spans="1:9" ht="12.75" customHeight="1">
      <c r="A178" s="39"/>
      <c r="B178" s="88">
        <v>80195</v>
      </c>
      <c r="C178" s="89" t="s">
        <v>16</v>
      </c>
      <c r="D178" s="89"/>
      <c r="E178" s="143">
        <f>SUM(E179:E180)</f>
        <v>18953</v>
      </c>
      <c r="F178" s="143">
        <f>SUM(F179:F180)</f>
        <v>0</v>
      </c>
      <c r="G178" s="143">
        <f>SUM(G179:G180)</f>
        <v>0</v>
      </c>
      <c r="H178" s="143">
        <f>SUM(H179:H180)</f>
        <v>18953</v>
      </c>
      <c r="I178" s="144"/>
    </row>
    <row r="179" spans="1:9" ht="12.75" customHeight="1">
      <c r="A179" s="39"/>
      <c r="B179" s="155"/>
      <c r="C179" s="7">
        <v>4300</v>
      </c>
      <c r="D179" s="118" t="s">
        <v>179</v>
      </c>
      <c r="E179" s="21">
        <f>2a!E94</f>
        <v>16953</v>
      </c>
      <c r="F179" s="21">
        <f>2a!F94</f>
        <v>0</v>
      </c>
      <c r="G179" s="21">
        <f>2a!G94</f>
        <v>0</v>
      </c>
      <c r="H179" s="21">
        <f>2a!H94</f>
        <v>16953</v>
      </c>
      <c r="I179" s="145"/>
    </row>
    <row r="180" spans="1:9" ht="12.75" customHeight="1">
      <c r="A180" s="133"/>
      <c r="B180" s="156"/>
      <c r="C180" s="152">
        <v>4440</v>
      </c>
      <c r="D180" s="153" t="s">
        <v>182</v>
      </c>
      <c r="E180" s="21">
        <f>2a!E95</f>
        <v>2000</v>
      </c>
      <c r="F180" s="21">
        <f>2a!F95</f>
        <v>0</v>
      </c>
      <c r="G180" s="21">
        <f>2a!G95</f>
        <v>0</v>
      </c>
      <c r="H180" s="21">
        <f>2a!H95</f>
        <v>2000</v>
      </c>
      <c r="I180" s="145"/>
    </row>
    <row r="181" spans="1:256" s="114" customFormat="1" ht="15">
      <c r="A181" s="81">
        <v>851</v>
      </c>
      <c r="B181" s="82" t="s">
        <v>127</v>
      </c>
      <c r="C181" s="82"/>
      <c r="D181" s="82"/>
      <c r="E181" s="112">
        <f>SUM(E182)</f>
        <v>46000</v>
      </c>
      <c r="F181" s="112">
        <f>SUM(F182)</f>
        <v>5500</v>
      </c>
      <c r="G181" s="112">
        <f>SUM(G182)</f>
        <v>5500</v>
      </c>
      <c r="H181" s="112">
        <f>SUM(H182)</f>
        <v>46000</v>
      </c>
      <c r="I181" s="113"/>
      <c r="IL181" s="2"/>
      <c r="IM181" s="2"/>
      <c r="IN181"/>
      <c r="IO181"/>
      <c r="IP181"/>
      <c r="IQ181"/>
      <c r="IR181"/>
      <c r="IS181"/>
      <c r="IT181"/>
      <c r="IU181"/>
      <c r="IV181"/>
    </row>
    <row r="182" spans="1:256" s="117" customFormat="1" ht="12.75" customHeight="1">
      <c r="A182" s="39"/>
      <c r="B182" s="59">
        <v>85154</v>
      </c>
      <c r="C182" s="60" t="s">
        <v>129</v>
      </c>
      <c r="D182" s="60"/>
      <c r="E182" s="25">
        <f>SUM(E183:E191)</f>
        <v>46000</v>
      </c>
      <c r="F182" s="25">
        <f>SUM(F183:F191)</f>
        <v>5500</v>
      </c>
      <c r="G182" s="25">
        <f>SUM(G183:G191)</f>
        <v>5500</v>
      </c>
      <c r="H182" s="25">
        <f>SUM(H183:H191)</f>
        <v>46000</v>
      </c>
      <c r="I182" s="116"/>
      <c r="IL182" s="2"/>
      <c r="IM182" s="2"/>
      <c r="IN182"/>
      <c r="IO182"/>
      <c r="IP182"/>
      <c r="IQ182"/>
      <c r="IR182"/>
      <c r="IS182"/>
      <c r="IT182"/>
      <c r="IU182"/>
      <c r="IV182"/>
    </row>
    <row r="183" spans="1:9" ht="12.75" customHeight="1">
      <c r="A183" s="39"/>
      <c r="B183" s="124"/>
      <c r="C183" s="7">
        <v>3030</v>
      </c>
      <c r="D183" s="118" t="s">
        <v>184</v>
      </c>
      <c r="E183" s="45">
        <v>4000</v>
      </c>
      <c r="F183" s="45"/>
      <c r="G183" s="45"/>
      <c r="H183" s="22">
        <f>E183+F183-G183</f>
        <v>4000</v>
      </c>
      <c r="I183" s="119"/>
    </row>
    <row r="184" spans="1:9" ht="12.75" customHeight="1">
      <c r="A184" s="39"/>
      <c r="B184" s="124"/>
      <c r="C184" s="7">
        <v>4010</v>
      </c>
      <c r="D184" s="118" t="s">
        <v>174</v>
      </c>
      <c r="E184" s="45">
        <v>5700</v>
      </c>
      <c r="F184" s="45"/>
      <c r="G184" s="45">
        <v>4700</v>
      </c>
      <c r="H184" s="22">
        <f>E184+F184-G184</f>
        <v>1000</v>
      </c>
      <c r="I184" s="119"/>
    </row>
    <row r="185" spans="1:9" ht="12.75" customHeight="1">
      <c r="A185" s="39"/>
      <c r="B185" s="124"/>
      <c r="C185" s="7">
        <v>4110</v>
      </c>
      <c r="D185" s="118" t="s">
        <v>176</v>
      </c>
      <c r="E185" s="45">
        <v>1000</v>
      </c>
      <c r="F185" s="45"/>
      <c r="G185" s="45">
        <v>800</v>
      </c>
      <c r="H185" s="22">
        <f>E185+F185-G185</f>
        <v>200</v>
      </c>
      <c r="I185" s="119"/>
    </row>
    <row r="186" spans="1:9" ht="12.75" customHeight="1">
      <c r="A186" s="39"/>
      <c r="B186" s="124"/>
      <c r="C186" s="7">
        <v>4120</v>
      </c>
      <c r="D186" s="118" t="s">
        <v>177</v>
      </c>
      <c r="E186" s="45">
        <v>100</v>
      </c>
      <c r="F186" s="45"/>
      <c r="G186" s="45"/>
      <c r="H186" s="22">
        <f>E186+F186-G186</f>
        <v>100</v>
      </c>
      <c r="I186" s="119"/>
    </row>
    <row r="187" spans="1:9" ht="12.75" customHeight="1">
      <c r="A187" s="39"/>
      <c r="B187" s="124"/>
      <c r="C187" s="80">
        <v>4170</v>
      </c>
      <c r="D187" s="68" t="s">
        <v>162</v>
      </c>
      <c r="E187" s="45">
        <v>4000</v>
      </c>
      <c r="F187" s="45"/>
      <c r="G187" s="45"/>
      <c r="H187" s="22">
        <f>E187+F187-G187</f>
        <v>4000</v>
      </c>
      <c r="I187" s="119"/>
    </row>
    <row r="188" spans="1:9" ht="12.75" customHeight="1">
      <c r="A188" s="39"/>
      <c r="B188" s="124"/>
      <c r="C188" s="7">
        <v>4210</v>
      </c>
      <c r="D188" s="118" t="s">
        <v>163</v>
      </c>
      <c r="E188" s="45">
        <v>14402</v>
      </c>
      <c r="F188" s="45">
        <v>4998</v>
      </c>
      <c r="G188" s="45"/>
      <c r="H188" s="22">
        <f>E188+F188-G188</f>
        <v>19400</v>
      </c>
      <c r="I188" s="119"/>
    </row>
    <row r="189" spans="1:9" ht="12.75" customHeight="1">
      <c r="A189" s="39"/>
      <c r="B189" s="124"/>
      <c r="C189" s="7">
        <v>4300</v>
      </c>
      <c r="D189" s="118" t="s">
        <v>179</v>
      </c>
      <c r="E189" s="45">
        <v>15798</v>
      </c>
      <c r="F189" s="45">
        <v>502</v>
      </c>
      <c r="G189" s="45"/>
      <c r="H189" s="22">
        <f>E189+F189-G189</f>
        <v>16300</v>
      </c>
      <c r="I189" s="119"/>
    </row>
    <row r="190" spans="1:9" ht="12.75" customHeight="1">
      <c r="A190" s="39"/>
      <c r="B190" s="124"/>
      <c r="C190" s="7">
        <v>4410</v>
      </c>
      <c r="D190" s="118" t="s">
        <v>185</v>
      </c>
      <c r="E190" s="45">
        <v>1000</v>
      </c>
      <c r="F190" s="45"/>
      <c r="G190" s="45"/>
      <c r="H190" s="22">
        <f>E190+F190-G190</f>
        <v>1000</v>
      </c>
      <c r="I190" s="119"/>
    </row>
    <row r="191" spans="1:9" ht="12.75" customHeight="1">
      <c r="A191" s="133"/>
      <c r="B191" s="128"/>
      <c r="C191" s="7">
        <v>4440</v>
      </c>
      <c r="D191" s="118" t="s">
        <v>182</v>
      </c>
      <c r="E191" s="45"/>
      <c r="F191" s="45"/>
      <c r="G191" s="45"/>
      <c r="H191" s="22">
        <f>E191+F191-G191</f>
        <v>0</v>
      </c>
      <c r="I191" s="119"/>
    </row>
    <row r="192" spans="1:9" ht="13.5">
      <c r="A192" s="81">
        <v>852</v>
      </c>
      <c r="B192" s="82" t="s">
        <v>133</v>
      </c>
      <c r="C192" s="82"/>
      <c r="D192" s="82"/>
      <c r="E192" s="157">
        <f>SUM(E209,E211,E213,E215,E231,E195,E193,E229)</f>
        <v>1689376</v>
      </c>
      <c r="F192" s="157">
        <f>SUM(F209,F211,F213,F215,F231,F195,F193,F229)</f>
        <v>0</v>
      </c>
      <c r="G192" s="157">
        <f>SUM(G209,G211,G213,G215,G231,G195,G193,G229)</f>
        <v>0</v>
      </c>
      <c r="H192" s="157">
        <f>SUM(H209,H211,H213,H215,H231,H195,H193,H229)</f>
        <v>1689376</v>
      </c>
      <c r="I192" s="158"/>
    </row>
    <row r="193" spans="1:9" ht="13.5">
      <c r="A193" s="159"/>
      <c r="B193" s="59">
        <v>85202</v>
      </c>
      <c r="C193" s="60" t="s">
        <v>211</v>
      </c>
      <c r="D193" s="60"/>
      <c r="E193" s="17">
        <f>SUM(E194)</f>
        <v>13000</v>
      </c>
      <c r="F193" s="17">
        <f>SUM(F194)</f>
        <v>0</v>
      </c>
      <c r="G193" s="17">
        <f>SUM(G194)</f>
        <v>0</v>
      </c>
      <c r="H193" s="17">
        <f>SUM(H194)</f>
        <v>13000</v>
      </c>
      <c r="I193" s="160"/>
    </row>
    <row r="194" spans="1:9" ht="13.5">
      <c r="A194" s="159"/>
      <c r="B194" s="161"/>
      <c r="C194" s="7">
        <v>4300</v>
      </c>
      <c r="D194" s="118" t="s">
        <v>179</v>
      </c>
      <c r="E194" s="162">
        <v>13000</v>
      </c>
      <c r="F194" s="162"/>
      <c r="G194" s="162"/>
      <c r="H194" s="22">
        <f>E194+F194-G194</f>
        <v>13000</v>
      </c>
      <c r="I194" s="119"/>
    </row>
    <row r="195" spans="1:9" ht="24.75">
      <c r="A195" s="159"/>
      <c r="B195" s="31" t="s">
        <v>134</v>
      </c>
      <c r="C195" s="47" t="s">
        <v>135</v>
      </c>
      <c r="D195" s="47"/>
      <c r="E195" s="33">
        <f>SUM(E196:E208)</f>
        <v>1025000</v>
      </c>
      <c r="F195" s="33">
        <f>SUM(F196:F208)</f>
        <v>0</v>
      </c>
      <c r="G195" s="33">
        <f>SUM(G196:G208)</f>
        <v>0</v>
      </c>
      <c r="H195" s="33">
        <f>SUM(H196:H208)</f>
        <v>1025000</v>
      </c>
      <c r="I195" s="122"/>
    </row>
    <row r="196" spans="1:9" ht="13.5">
      <c r="A196" s="159"/>
      <c r="B196" s="48"/>
      <c r="C196" s="7">
        <v>3020</v>
      </c>
      <c r="D196" s="118" t="s">
        <v>187</v>
      </c>
      <c r="E196" s="36">
        <v>166</v>
      </c>
      <c r="F196" s="36"/>
      <c r="G196" s="36"/>
      <c r="H196" s="22">
        <f>E196+F196-G196</f>
        <v>166</v>
      </c>
      <c r="I196" s="119"/>
    </row>
    <row r="197" spans="1:9" ht="13.5">
      <c r="A197" s="159"/>
      <c r="B197" s="48"/>
      <c r="C197" s="43">
        <v>3040</v>
      </c>
      <c r="D197" s="146" t="s">
        <v>188</v>
      </c>
      <c r="E197" s="45">
        <v>600</v>
      </c>
      <c r="F197" s="45"/>
      <c r="G197" s="45"/>
      <c r="H197" s="22">
        <f>E197+F197-G197</f>
        <v>600</v>
      </c>
      <c r="I197" s="119"/>
    </row>
    <row r="198" spans="1:9" ht="13.5">
      <c r="A198" s="159"/>
      <c r="B198" s="48"/>
      <c r="C198" s="43">
        <v>3110</v>
      </c>
      <c r="D198" s="118" t="s">
        <v>212</v>
      </c>
      <c r="E198" s="45">
        <f>1025000-E196-E197-E199-E200-E201-E202-E203-E204-E205-E206-E208-E207</f>
        <v>975314</v>
      </c>
      <c r="F198" s="45"/>
      <c r="G198" s="45"/>
      <c r="H198" s="22">
        <f>E198+F198-G198</f>
        <v>975314</v>
      </c>
      <c r="I198" s="119"/>
    </row>
    <row r="199" spans="1:9" ht="13.5">
      <c r="A199" s="159"/>
      <c r="B199" s="48"/>
      <c r="C199" s="7">
        <v>4010</v>
      </c>
      <c r="D199" s="118" t="s">
        <v>174</v>
      </c>
      <c r="E199" s="45">
        <v>19313</v>
      </c>
      <c r="F199" s="45"/>
      <c r="G199" s="45"/>
      <c r="H199" s="22">
        <f>E199+F199-G199</f>
        <v>19313</v>
      </c>
      <c r="I199" s="119"/>
    </row>
    <row r="200" spans="1:9" ht="13.5">
      <c r="A200" s="159"/>
      <c r="B200" s="48"/>
      <c r="C200" s="7">
        <v>4040</v>
      </c>
      <c r="D200" s="118" t="s">
        <v>181</v>
      </c>
      <c r="E200" s="45">
        <v>1287</v>
      </c>
      <c r="F200" s="45"/>
      <c r="G200" s="45"/>
      <c r="H200" s="22">
        <f>E200+F200-G200</f>
        <v>1287</v>
      </c>
      <c r="I200" s="119"/>
    </row>
    <row r="201" spans="1:9" ht="13.5">
      <c r="A201" s="159"/>
      <c r="B201" s="48"/>
      <c r="C201" s="7">
        <v>4110</v>
      </c>
      <c r="D201" s="118" t="s">
        <v>176</v>
      </c>
      <c r="E201" s="45">
        <v>13300</v>
      </c>
      <c r="F201" s="45"/>
      <c r="G201" s="45"/>
      <c r="H201" s="22">
        <f>E201+F201-G201</f>
        <v>13300</v>
      </c>
      <c r="I201" s="119"/>
    </row>
    <row r="202" spans="1:9" ht="13.5">
      <c r="A202" s="159"/>
      <c r="B202" s="48"/>
      <c r="C202" s="7">
        <v>4120</v>
      </c>
      <c r="D202" s="118" t="s">
        <v>177</v>
      </c>
      <c r="E202" s="45">
        <f>560+50</f>
        <v>610</v>
      </c>
      <c r="F202" s="45"/>
      <c r="G202" s="45"/>
      <c r="H202" s="22">
        <f>E202+F202-G202</f>
        <v>610</v>
      </c>
      <c r="I202" s="119"/>
    </row>
    <row r="203" spans="1:9" ht="13.5">
      <c r="A203" s="159"/>
      <c r="B203" s="48"/>
      <c r="C203" s="7">
        <v>4210</v>
      </c>
      <c r="D203" s="118" t="s">
        <v>163</v>
      </c>
      <c r="E203" s="45">
        <v>5500</v>
      </c>
      <c r="F203" s="45"/>
      <c r="G203" s="45"/>
      <c r="H203" s="22">
        <f>E203+F203-G203</f>
        <v>5500</v>
      </c>
      <c r="I203" s="119"/>
    </row>
    <row r="204" spans="1:9" ht="13.5">
      <c r="A204" s="159"/>
      <c r="B204" s="163"/>
      <c r="C204" s="7">
        <v>4300</v>
      </c>
      <c r="D204" s="118" t="s">
        <v>179</v>
      </c>
      <c r="E204" s="45">
        <v>5000</v>
      </c>
      <c r="F204" s="45"/>
      <c r="G204" s="45"/>
      <c r="H204" s="22">
        <f>E204+F204-G204</f>
        <v>5000</v>
      </c>
      <c r="I204" s="119"/>
    </row>
    <row r="205" spans="1:9" ht="13.5">
      <c r="A205" s="159"/>
      <c r="B205" s="163"/>
      <c r="C205" s="7">
        <v>4410</v>
      </c>
      <c r="D205" s="118" t="s">
        <v>185</v>
      </c>
      <c r="E205" s="45">
        <v>500</v>
      </c>
      <c r="F205" s="45"/>
      <c r="G205" s="45"/>
      <c r="H205" s="22">
        <f>E205+F205-G205</f>
        <v>500</v>
      </c>
      <c r="I205" s="119"/>
    </row>
    <row r="206" spans="1:9" ht="13.5">
      <c r="A206" s="159"/>
      <c r="B206" s="163"/>
      <c r="C206" s="7">
        <v>4440</v>
      </c>
      <c r="D206" s="118" t="s">
        <v>182</v>
      </c>
      <c r="E206" s="45">
        <v>910</v>
      </c>
      <c r="F206" s="45"/>
      <c r="G206" s="45"/>
      <c r="H206" s="22">
        <f>E206+F206-G206</f>
        <v>910</v>
      </c>
      <c r="I206" s="119"/>
    </row>
    <row r="207" spans="1:9" ht="13.5">
      <c r="A207" s="159"/>
      <c r="B207" s="163"/>
      <c r="C207" s="43">
        <v>4700</v>
      </c>
      <c r="D207" s="118" t="s">
        <v>193</v>
      </c>
      <c r="E207" s="45">
        <v>1000</v>
      </c>
      <c r="F207" s="45"/>
      <c r="G207" s="45"/>
      <c r="H207" s="22">
        <f>E207+F207-G207</f>
        <v>1000</v>
      </c>
      <c r="I207" s="119"/>
    </row>
    <row r="208" spans="1:9" ht="13.5">
      <c r="A208" s="159"/>
      <c r="B208" s="164"/>
      <c r="C208" s="43">
        <v>4750</v>
      </c>
      <c r="D208" s="27" t="s">
        <v>195</v>
      </c>
      <c r="E208" s="45">
        <v>1500</v>
      </c>
      <c r="F208" s="45"/>
      <c r="G208" s="45"/>
      <c r="H208" s="22">
        <f>E208+F208-G208</f>
        <v>1500</v>
      </c>
      <c r="I208" s="119"/>
    </row>
    <row r="209" spans="1:9" ht="24.75">
      <c r="A209" s="165"/>
      <c r="B209" s="15" t="s">
        <v>136</v>
      </c>
      <c r="C209" s="166" t="s">
        <v>137</v>
      </c>
      <c r="D209" s="166"/>
      <c r="E209" s="25">
        <f>SUM(E210)</f>
        <v>5200</v>
      </c>
      <c r="F209" s="25">
        <f>SUM(F210)</f>
        <v>0</v>
      </c>
      <c r="G209" s="25">
        <f>SUM(G210)</f>
        <v>0</v>
      </c>
      <c r="H209" s="25">
        <f>SUM(H210)</f>
        <v>5200</v>
      </c>
      <c r="I209" s="116"/>
    </row>
    <row r="210" spans="1:9" ht="12.75" customHeight="1">
      <c r="A210" s="165"/>
      <c r="B210" s="26"/>
      <c r="C210" s="167" t="s">
        <v>213</v>
      </c>
      <c r="D210" s="168" t="s">
        <v>214</v>
      </c>
      <c r="E210" s="45">
        <v>5200</v>
      </c>
      <c r="F210" s="45"/>
      <c r="G210" s="45"/>
      <c r="H210" s="22">
        <f>E210+F210-G210</f>
        <v>5200</v>
      </c>
      <c r="I210" s="119"/>
    </row>
    <row r="211" spans="1:9" ht="12.75" customHeight="1">
      <c r="A211" s="39"/>
      <c r="B211" s="59">
        <v>85214</v>
      </c>
      <c r="C211" s="16" t="s">
        <v>215</v>
      </c>
      <c r="D211" s="16"/>
      <c r="E211" s="143">
        <f>SUM(E212:E212)</f>
        <v>264500</v>
      </c>
      <c r="F211" s="143">
        <f>SUM(F212:F212)</f>
        <v>0</v>
      </c>
      <c r="G211" s="143">
        <f>SUM(G212:G212)</f>
        <v>0</v>
      </c>
      <c r="H211" s="143">
        <f>SUM(H212:H212)</f>
        <v>264500</v>
      </c>
      <c r="I211" s="144"/>
    </row>
    <row r="212" spans="1:9" ht="12.75" customHeight="1">
      <c r="A212" s="39"/>
      <c r="B212" s="62"/>
      <c r="C212" s="43">
        <v>3110</v>
      </c>
      <c r="D212" s="118" t="s">
        <v>212</v>
      </c>
      <c r="E212" s="45">
        <v>264500</v>
      </c>
      <c r="F212" s="45"/>
      <c r="G212" s="45"/>
      <c r="H212" s="22">
        <f>E212+F212-G212</f>
        <v>264500</v>
      </c>
      <c r="I212" s="119"/>
    </row>
    <row r="213" spans="1:9" ht="12.75" customHeight="1">
      <c r="A213" s="39"/>
      <c r="B213" s="169" t="s">
        <v>216</v>
      </c>
      <c r="C213" s="170" t="s">
        <v>217</v>
      </c>
      <c r="D213" s="170"/>
      <c r="E213" s="25">
        <f>SUM(E214)</f>
        <v>134000</v>
      </c>
      <c r="F213" s="25">
        <f>SUM(F214)</f>
        <v>0</v>
      </c>
      <c r="G213" s="25">
        <f>SUM(G214)</f>
        <v>0</v>
      </c>
      <c r="H213" s="25">
        <f>SUM(H214)</f>
        <v>134000</v>
      </c>
      <c r="I213" s="116"/>
    </row>
    <row r="214" spans="1:9" ht="12.75" customHeight="1">
      <c r="A214" s="39"/>
      <c r="B214" s="171"/>
      <c r="C214" s="43">
        <v>3110</v>
      </c>
      <c r="D214" s="118" t="s">
        <v>212</v>
      </c>
      <c r="E214" s="45">
        <v>134000</v>
      </c>
      <c r="F214" s="45"/>
      <c r="G214" s="45"/>
      <c r="H214" s="22">
        <f>E214+F214-G214</f>
        <v>134000</v>
      </c>
      <c r="I214" s="119"/>
    </row>
    <row r="215" spans="1:9" ht="12.75" customHeight="1">
      <c r="A215" s="39"/>
      <c r="B215" s="59">
        <v>85219</v>
      </c>
      <c r="C215" s="60" t="s">
        <v>141</v>
      </c>
      <c r="D215" s="60"/>
      <c r="E215" s="143">
        <f>SUM(E216:E228)</f>
        <v>104982</v>
      </c>
      <c r="F215" s="143">
        <f>SUM(F216:F228)</f>
        <v>0</v>
      </c>
      <c r="G215" s="143">
        <f>SUM(G216:G228)</f>
        <v>0</v>
      </c>
      <c r="H215" s="143">
        <f>SUM(H216:H228)</f>
        <v>104982</v>
      </c>
      <c r="I215" s="144"/>
    </row>
    <row r="216" spans="1:9" ht="12.75" customHeight="1">
      <c r="A216" s="39"/>
      <c r="B216" s="129"/>
      <c r="C216" s="7">
        <v>3020</v>
      </c>
      <c r="D216" s="118" t="s">
        <v>187</v>
      </c>
      <c r="E216" s="172">
        <v>800</v>
      </c>
      <c r="F216" s="172"/>
      <c r="G216" s="172"/>
      <c r="H216" s="22">
        <f>E216+F216-G216</f>
        <v>800</v>
      </c>
      <c r="I216" s="119"/>
    </row>
    <row r="217" spans="1:9" ht="12.75" customHeight="1">
      <c r="A217" s="39"/>
      <c r="B217" s="129"/>
      <c r="C217" s="43">
        <v>3040</v>
      </c>
      <c r="D217" s="146" t="s">
        <v>188</v>
      </c>
      <c r="E217" s="45">
        <v>2750</v>
      </c>
      <c r="F217" s="45"/>
      <c r="G217" s="45"/>
      <c r="H217" s="22">
        <f>E217+F217-G217</f>
        <v>2750</v>
      </c>
      <c r="I217" s="119"/>
    </row>
    <row r="218" spans="1:9" ht="12.75" customHeight="1">
      <c r="A218" s="39"/>
      <c r="B218" s="163"/>
      <c r="C218" s="7">
        <v>4010</v>
      </c>
      <c r="D218" s="118" t="s">
        <v>174</v>
      </c>
      <c r="E218" s="45">
        <v>60760</v>
      </c>
      <c r="F218" s="45"/>
      <c r="G218" s="45"/>
      <c r="H218" s="22">
        <f>E218+F218-G218</f>
        <v>60760</v>
      </c>
      <c r="I218" s="119"/>
    </row>
    <row r="219" spans="1:9" ht="12.75" customHeight="1">
      <c r="A219" s="39"/>
      <c r="B219" s="163"/>
      <c r="C219" s="7">
        <v>4040</v>
      </c>
      <c r="D219" s="118" t="s">
        <v>181</v>
      </c>
      <c r="E219" s="45">
        <v>4600</v>
      </c>
      <c r="F219" s="45"/>
      <c r="G219" s="45"/>
      <c r="H219" s="22">
        <f>E219+F219-G219</f>
        <v>4600</v>
      </c>
      <c r="I219" s="119"/>
    </row>
    <row r="220" spans="1:9" ht="12.75" customHeight="1">
      <c r="A220" s="39"/>
      <c r="B220" s="163"/>
      <c r="C220" s="7">
        <v>4110</v>
      </c>
      <c r="D220" s="118" t="s">
        <v>176</v>
      </c>
      <c r="E220" s="45">
        <v>11750</v>
      </c>
      <c r="F220" s="45"/>
      <c r="G220" s="45"/>
      <c r="H220" s="22">
        <f>E220+F220-G220</f>
        <v>11750</v>
      </c>
      <c r="I220" s="119"/>
    </row>
    <row r="221" spans="1:9" ht="12.75" customHeight="1">
      <c r="A221" s="39"/>
      <c r="B221" s="163"/>
      <c r="C221" s="7">
        <v>4120</v>
      </c>
      <c r="D221" s="118" t="s">
        <v>177</v>
      </c>
      <c r="E221" s="45">
        <v>1640</v>
      </c>
      <c r="F221" s="45"/>
      <c r="G221" s="45"/>
      <c r="H221" s="22">
        <f>E221+F221-G221</f>
        <v>1640</v>
      </c>
      <c r="I221" s="119"/>
    </row>
    <row r="222" spans="1:9" ht="12.75" customHeight="1">
      <c r="A222" s="39"/>
      <c r="B222" s="163"/>
      <c r="C222" s="7">
        <v>4210</v>
      </c>
      <c r="D222" s="118" t="s">
        <v>163</v>
      </c>
      <c r="E222" s="45">
        <v>7050</v>
      </c>
      <c r="F222" s="45"/>
      <c r="G222" s="45"/>
      <c r="H222" s="22">
        <f>E222+F222-G222</f>
        <v>7050</v>
      </c>
      <c r="I222" s="119"/>
    </row>
    <row r="223" spans="1:9" ht="12.75" customHeight="1">
      <c r="A223" s="39"/>
      <c r="B223" s="163"/>
      <c r="C223" s="7">
        <v>4300</v>
      </c>
      <c r="D223" s="118" t="s">
        <v>179</v>
      </c>
      <c r="E223" s="45">
        <v>3000</v>
      </c>
      <c r="F223" s="45"/>
      <c r="G223" s="45"/>
      <c r="H223" s="22">
        <f>E223+F223-G223</f>
        <v>3000</v>
      </c>
      <c r="I223" s="119"/>
    </row>
    <row r="224" spans="1:9" ht="12.75" customHeight="1">
      <c r="A224" s="39"/>
      <c r="B224" s="163"/>
      <c r="C224" s="7">
        <v>4410</v>
      </c>
      <c r="D224" s="118" t="s">
        <v>185</v>
      </c>
      <c r="E224" s="45">
        <v>2500</v>
      </c>
      <c r="F224" s="45"/>
      <c r="G224" s="45"/>
      <c r="H224" s="22">
        <f>E224+F224-G224</f>
        <v>2500</v>
      </c>
      <c r="I224" s="119"/>
    </row>
    <row r="225" spans="1:9" ht="12.75" customHeight="1">
      <c r="A225" s="39"/>
      <c r="B225" s="163"/>
      <c r="C225" s="7">
        <v>4440</v>
      </c>
      <c r="D225" s="118" t="s">
        <v>182</v>
      </c>
      <c r="E225" s="45">
        <v>3132</v>
      </c>
      <c r="F225" s="45"/>
      <c r="G225" s="45"/>
      <c r="H225" s="22">
        <f>E225+F225-G225</f>
        <v>3132</v>
      </c>
      <c r="I225" s="119"/>
    </row>
    <row r="226" spans="1:9" ht="12.75" customHeight="1">
      <c r="A226" s="39"/>
      <c r="B226" s="163"/>
      <c r="C226" s="43">
        <v>4700</v>
      </c>
      <c r="D226" s="118" t="s">
        <v>193</v>
      </c>
      <c r="E226" s="45">
        <v>3000</v>
      </c>
      <c r="F226" s="45"/>
      <c r="G226" s="45"/>
      <c r="H226" s="22">
        <f>E226+F226-G226</f>
        <v>3000</v>
      </c>
      <c r="I226" s="119"/>
    </row>
    <row r="227" spans="1:9" ht="24.75">
      <c r="A227" s="39"/>
      <c r="B227" s="163"/>
      <c r="C227" s="43">
        <v>4740</v>
      </c>
      <c r="D227" s="27" t="s">
        <v>194</v>
      </c>
      <c r="E227" s="45">
        <v>2000</v>
      </c>
      <c r="F227" s="45"/>
      <c r="G227" s="45"/>
      <c r="H227" s="22">
        <f>E227+F227-G227</f>
        <v>2000</v>
      </c>
      <c r="I227" s="119"/>
    </row>
    <row r="228" spans="1:9" ht="12.75" customHeight="1">
      <c r="A228" s="39"/>
      <c r="B228" s="164"/>
      <c r="C228" s="43">
        <v>4750</v>
      </c>
      <c r="D228" s="27" t="s">
        <v>195</v>
      </c>
      <c r="E228" s="45">
        <v>2000</v>
      </c>
      <c r="F228" s="45"/>
      <c r="G228" s="45"/>
      <c r="H228" s="22">
        <f>E228+F228-G228</f>
        <v>2000</v>
      </c>
      <c r="I228" s="119"/>
    </row>
    <row r="229" spans="1:9" ht="12.75" customHeight="1">
      <c r="A229" s="39"/>
      <c r="B229" s="31" t="s">
        <v>142</v>
      </c>
      <c r="C229" s="32" t="s">
        <v>143</v>
      </c>
      <c r="D229" s="32"/>
      <c r="E229" s="33">
        <f>SUM(E230:E230)</f>
        <v>10164</v>
      </c>
      <c r="F229" s="33">
        <f>SUM(F230:F230)</f>
        <v>0</v>
      </c>
      <c r="G229" s="33">
        <f>SUM(G230:G230)</f>
        <v>0</v>
      </c>
      <c r="H229" s="33">
        <f>SUM(H230:H230)</f>
        <v>10164</v>
      </c>
      <c r="I229" s="122"/>
    </row>
    <row r="230" spans="1:9" ht="12.75" customHeight="1">
      <c r="A230" s="39"/>
      <c r="B230" s="35"/>
      <c r="C230" s="7">
        <v>3110</v>
      </c>
      <c r="D230" s="118" t="s">
        <v>212</v>
      </c>
      <c r="E230" s="92">
        <v>10164</v>
      </c>
      <c r="F230" s="36"/>
      <c r="G230" s="36"/>
      <c r="H230" s="36">
        <f>E230+F230-G230</f>
        <v>10164</v>
      </c>
      <c r="I230" s="173"/>
    </row>
    <row r="231" spans="1:9" ht="12.75" customHeight="1">
      <c r="A231" s="39"/>
      <c r="B231" s="59">
        <v>85295</v>
      </c>
      <c r="C231" s="60" t="s">
        <v>16</v>
      </c>
      <c r="D231" s="60"/>
      <c r="E231" s="143">
        <f>SUM(E232:E233)</f>
        <v>132530</v>
      </c>
      <c r="F231" s="143">
        <f>SUM(F232:F233)</f>
        <v>0</v>
      </c>
      <c r="G231" s="143">
        <f>SUM(G232:G233)</f>
        <v>0</v>
      </c>
      <c r="H231" s="143">
        <f>SUM(H232:H233)</f>
        <v>132530</v>
      </c>
      <c r="I231" s="144"/>
    </row>
    <row r="232" spans="1:9" ht="12.75">
      <c r="A232" s="39"/>
      <c r="B232" s="148"/>
      <c r="C232" s="7">
        <v>3110</v>
      </c>
      <c r="D232" s="118" t="s">
        <v>212</v>
      </c>
      <c r="E232" s="45">
        <v>120930</v>
      </c>
      <c r="F232" s="45"/>
      <c r="G232" s="45"/>
      <c r="H232" s="22">
        <f>E232+F232-G232</f>
        <v>120930</v>
      </c>
      <c r="I232" s="119"/>
    </row>
    <row r="233" spans="1:9" ht="12.75">
      <c r="A233" s="133"/>
      <c r="B233" s="149"/>
      <c r="C233" s="7">
        <v>6050</v>
      </c>
      <c r="D233" s="118" t="s">
        <v>158</v>
      </c>
      <c r="E233" s="45">
        <v>11600</v>
      </c>
      <c r="F233" s="45"/>
      <c r="G233" s="45"/>
      <c r="H233" s="22">
        <f>E233+F233-G233</f>
        <v>11600</v>
      </c>
      <c r="I233" s="119"/>
    </row>
    <row r="234" spans="1:9" ht="13.5">
      <c r="A234" s="81">
        <v>854</v>
      </c>
      <c r="B234" s="82" t="s">
        <v>144</v>
      </c>
      <c r="C234" s="82"/>
      <c r="D234" s="82"/>
      <c r="E234" s="112">
        <f>SUM(E235)</f>
        <v>115708</v>
      </c>
      <c r="F234" s="112">
        <f>SUM(F235)</f>
        <v>0</v>
      </c>
      <c r="G234" s="112">
        <f>SUM(G235)</f>
        <v>0</v>
      </c>
      <c r="H234" s="22">
        <f>E234+F234-G234</f>
        <v>115708</v>
      </c>
      <c r="I234" s="113"/>
    </row>
    <row r="235" spans="1:9" ht="12.75">
      <c r="A235" s="39"/>
      <c r="B235" s="59">
        <v>85415</v>
      </c>
      <c r="C235" s="60" t="s">
        <v>145</v>
      </c>
      <c r="D235" s="60"/>
      <c r="E235" s="17">
        <f>SUM(E236)</f>
        <v>115708</v>
      </c>
      <c r="F235" s="17">
        <f>SUM(F236)</f>
        <v>0</v>
      </c>
      <c r="G235" s="17">
        <f>SUM(G236)</f>
        <v>0</v>
      </c>
      <c r="H235" s="17">
        <f>SUM(H236)</f>
        <v>115708</v>
      </c>
      <c r="I235" s="160"/>
    </row>
    <row r="236" spans="1:9" ht="12.75">
      <c r="A236" s="133"/>
      <c r="B236" s="62"/>
      <c r="C236" s="7">
        <v>3260</v>
      </c>
      <c r="D236" s="118" t="s">
        <v>218</v>
      </c>
      <c r="E236" s="21">
        <v>115708</v>
      </c>
      <c r="F236" s="45"/>
      <c r="G236" s="45"/>
      <c r="H236" s="45">
        <f>E236+F236-G236</f>
        <v>115708</v>
      </c>
      <c r="I236" s="174"/>
    </row>
    <row r="237" spans="1:9" ht="13.5">
      <c r="A237" s="81">
        <v>900</v>
      </c>
      <c r="B237" s="82" t="s">
        <v>147</v>
      </c>
      <c r="C237" s="82"/>
      <c r="D237" s="82"/>
      <c r="E237" s="112">
        <f>SUM(E238,E250,E252,E258,E256)</f>
        <v>924310</v>
      </c>
      <c r="F237" s="112">
        <f>SUM(F238,F250,F252,F258,F256)</f>
        <v>2500</v>
      </c>
      <c r="G237" s="112">
        <f>SUM(G238,G250,G252,G258,G256)</f>
        <v>0</v>
      </c>
      <c r="H237" s="112">
        <f>SUM(H238,H250,H252,H258,H256)</f>
        <v>926810</v>
      </c>
      <c r="I237" s="113"/>
    </row>
    <row r="238" spans="1:9" ht="12.75" customHeight="1">
      <c r="A238" s="39"/>
      <c r="B238" s="59">
        <v>90003</v>
      </c>
      <c r="C238" s="60" t="s">
        <v>219</v>
      </c>
      <c r="D238" s="60"/>
      <c r="E238" s="25">
        <f>SUM(E239:E249)</f>
        <v>255950</v>
      </c>
      <c r="F238" s="25">
        <f>SUM(F239:F249)</f>
        <v>0</v>
      </c>
      <c r="G238" s="25">
        <f>SUM(G239:G249)</f>
        <v>0</v>
      </c>
      <c r="H238" s="25">
        <f>SUM(H239:H249)</f>
        <v>255950</v>
      </c>
      <c r="I238" s="116"/>
    </row>
    <row r="239" spans="1:9" ht="12.75" customHeight="1">
      <c r="A239" s="39"/>
      <c r="B239" s="129"/>
      <c r="C239" s="7">
        <v>3020</v>
      </c>
      <c r="D239" s="118" t="s">
        <v>187</v>
      </c>
      <c r="E239" s="45">
        <v>400</v>
      </c>
      <c r="F239" s="45"/>
      <c r="G239" s="45"/>
      <c r="H239" s="22">
        <f>E239+F239-G239</f>
        <v>400</v>
      </c>
      <c r="I239" s="119"/>
    </row>
    <row r="240" spans="1:9" ht="12.75" customHeight="1">
      <c r="A240" s="39"/>
      <c r="B240" s="129"/>
      <c r="C240" s="43">
        <v>3040</v>
      </c>
      <c r="D240" s="146" t="s">
        <v>188</v>
      </c>
      <c r="E240" s="45">
        <v>1000</v>
      </c>
      <c r="F240" s="45"/>
      <c r="G240" s="45"/>
      <c r="H240" s="22">
        <f>E240+F240-G240</f>
        <v>1000</v>
      </c>
      <c r="I240" s="119"/>
    </row>
    <row r="241" spans="1:9" ht="12.75" customHeight="1">
      <c r="A241" s="39"/>
      <c r="B241" s="163"/>
      <c r="C241" s="7">
        <v>4010</v>
      </c>
      <c r="D241" s="118" t="s">
        <v>174</v>
      </c>
      <c r="E241" s="45">
        <v>49520</v>
      </c>
      <c r="F241" s="45"/>
      <c r="G241" s="45"/>
      <c r="H241" s="22">
        <f>E241+F241-G241</f>
        <v>49520</v>
      </c>
      <c r="I241" s="119"/>
    </row>
    <row r="242" spans="1:9" ht="12.75" customHeight="1">
      <c r="A242" s="39"/>
      <c r="B242" s="163"/>
      <c r="C242" s="7">
        <v>4040</v>
      </c>
      <c r="D242" s="118" t="s">
        <v>181</v>
      </c>
      <c r="E242" s="45">
        <v>3250</v>
      </c>
      <c r="F242" s="45"/>
      <c r="G242" s="45"/>
      <c r="H242" s="22">
        <f>E242+F242-G242</f>
        <v>3250</v>
      </c>
      <c r="I242" s="119"/>
    </row>
    <row r="243" spans="1:9" ht="12.75" customHeight="1">
      <c r="A243" s="39"/>
      <c r="B243" s="163"/>
      <c r="C243" s="7">
        <v>4110</v>
      </c>
      <c r="D243" s="118" t="s">
        <v>176</v>
      </c>
      <c r="E243" s="45">
        <f>8500+560</f>
        <v>9060</v>
      </c>
      <c r="F243" s="45"/>
      <c r="G243" s="45"/>
      <c r="H243" s="22">
        <f>E243+F243-G243</f>
        <v>9060</v>
      </c>
      <c r="I243" s="119"/>
    </row>
    <row r="244" spans="1:256" s="114" customFormat="1" ht="12.75" customHeight="1">
      <c r="A244" s="39"/>
      <c r="B244" s="163"/>
      <c r="C244" s="7">
        <v>4120</v>
      </c>
      <c r="D244" s="118" t="s">
        <v>177</v>
      </c>
      <c r="E244" s="45">
        <f>1300+100</f>
        <v>1400</v>
      </c>
      <c r="F244" s="45"/>
      <c r="G244" s="45"/>
      <c r="H244" s="22">
        <f>E244+F244-G244</f>
        <v>1400</v>
      </c>
      <c r="I244" s="119"/>
      <c r="IL244" s="2"/>
      <c r="IM244" s="2"/>
      <c r="IN244"/>
      <c r="IO244"/>
      <c r="IP244"/>
      <c r="IQ244"/>
      <c r="IR244"/>
      <c r="IS244"/>
      <c r="IT244"/>
      <c r="IU244"/>
      <c r="IV244"/>
    </row>
    <row r="245" spans="1:256" s="114" customFormat="1" ht="12.75" customHeight="1">
      <c r="A245" s="39"/>
      <c r="B245" s="163"/>
      <c r="C245" s="80">
        <v>4170</v>
      </c>
      <c r="D245" s="68" t="s">
        <v>162</v>
      </c>
      <c r="E245" s="45">
        <v>2500</v>
      </c>
      <c r="F245" s="45"/>
      <c r="G245" s="45"/>
      <c r="H245" s="22">
        <f>E245+F245-G245</f>
        <v>2500</v>
      </c>
      <c r="I245" s="119"/>
      <c r="IL245" s="2"/>
      <c r="IM245" s="2"/>
      <c r="IN245"/>
      <c r="IO245"/>
      <c r="IP245"/>
      <c r="IQ245"/>
      <c r="IR245"/>
      <c r="IS245"/>
      <c r="IT245"/>
      <c r="IU245"/>
      <c r="IV245"/>
    </row>
    <row r="246" spans="1:256" s="114" customFormat="1" ht="12.75" customHeight="1">
      <c r="A246" s="39"/>
      <c r="B246" s="163"/>
      <c r="C246" s="7">
        <v>4210</v>
      </c>
      <c r="D246" s="118" t="s">
        <v>163</v>
      </c>
      <c r="E246" s="45">
        <v>3000</v>
      </c>
      <c r="F246" s="45"/>
      <c r="G246" s="45"/>
      <c r="H246" s="22">
        <f>E246+F246-G246</f>
        <v>3000</v>
      </c>
      <c r="I246" s="119"/>
      <c r="IL246" s="2"/>
      <c r="IM246" s="2"/>
      <c r="IN246"/>
      <c r="IO246"/>
      <c r="IP246"/>
      <c r="IQ246"/>
      <c r="IR246"/>
      <c r="IS246"/>
      <c r="IT246"/>
      <c r="IU246"/>
      <c r="IV246"/>
    </row>
    <row r="247" spans="1:256" s="117" customFormat="1" ht="12.75" customHeight="1">
      <c r="A247" s="39"/>
      <c r="B247" s="163"/>
      <c r="C247" s="7">
        <v>4260</v>
      </c>
      <c r="D247" s="118" t="s">
        <v>189</v>
      </c>
      <c r="E247" s="123">
        <v>24000</v>
      </c>
      <c r="F247" s="123"/>
      <c r="G247" s="175"/>
      <c r="H247" s="22">
        <f>E247+F247-G247</f>
        <v>24000</v>
      </c>
      <c r="I247" s="119"/>
      <c r="IL247" s="2"/>
      <c r="IM247" s="2"/>
      <c r="IN247"/>
      <c r="IO247"/>
      <c r="IP247"/>
      <c r="IQ247"/>
      <c r="IR247"/>
      <c r="IS247"/>
      <c r="IT247"/>
      <c r="IU247"/>
      <c r="IV247"/>
    </row>
    <row r="248" spans="1:256" s="176" customFormat="1" ht="12.75" customHeight="1">
      <c r="A248" s="39"/>
      <c r="B248" s="163"/>
      <c r="C248" s="7">
        <v>4300</v>
      </c>
      <c r="D248" s="118" t="s">
        <v>178</v>
      </c>
      <c r="E248" s="36">
        <v>160000</v>
      </c>
      <c r="F248" s="36"/>
      <c r="G248" s="36"/>
      <c r="H248" s="22">
        <f>E248+F248-G248</f>
        <v>160000</v>
      </c>
      <c r="I248" s="119"/>
      <c r="IL248" s="2"/>
      <c r="IM248" s="2"/>
      <c r="IN248"/>
      <c r="IO248"/>
      <c r="IP248"/>
      <c r="IQ248"/>
      <c r="IR248"/>
      <c r="IS248"/>
      <c r="IT248"/>
      <c r="IU248"/>
      <c r="IV248"/>
    </row>
    <row r="249" spans="1:256" s="176" customFormat="1" ht="12.75" customHeight="1">
      <c r="A249" s="39"/>
      <c r="B249" s="163"/>
      <c r="C249" s="7">
        <v>4440</v>
      </c>
      <c r="D249" s="118" t="s">
        <v>182</v>
      </c>
      <c r="E249" s="36">
        <v>1820</v>
      </c>
      <c r="F249" s="36"/>
      <c r="G249" s="36"/>
      <c r="H249" s="22">
        <f>E249+F249-G249</f>
        <v>1820</v>
      </c>
      <c r="I249" s="119"/>
      <c r="IL249" s="2"/>
      <c r="IM249" s="2"/>
      <c r="IN249"/>
      <c r="IO249"/>
      <c r="IP249"/>
      <c r="IQ249"/>
      <c r="IR249"/>
      <c r="IS249"/>
      <c r="IT249"/>
      <c r="IU249"/>
      <c r="IV249"/>
    </row>
    <row r="250" spans="1:256" s="176" customFormat="1" ht="12.75" customHeight="1">
      <c r="A250" s="39"/>
      <c r="B250" s="84">
        <v>90004</v>
      </c>
      <c r="C250" s="60" t="s">
        <v>220</v>
      </c>
      <c r="D250" s="60"/>
      <c r="E250" s="25">
        <f>SUM(E251)</f>
        <v>4500</v>
      </c>
      <c r="F250" s="25">
        <f>SUM(F251)</f>
        <v>0</v>
      </c>
      <c r="G250" s="25">
        <f>SUM(G251)</f>
        <v>0</v>
      </c>
      <c r="H250" s="25">
        <f>SUM(H251)</f>
        <v>4500</v>
      </c>
      <c r="I250" s="116"/>
      <c r="IL250" s="2"/>
      <c r="IM250" s="2"/>
      <c r="IN250"/>
      <c r="IO250"/>
      <c r="IP250"/>
      <c r="IQ250"/>
      <c r="IR250"/>
      <c r="IS250"/>
      <c r="IT250"/>
      <c r="IU250"/>
      <c r="IV250"/>
    </row>
    <row r="251" spans="1:256" s="176" customFormat="1" ht="12.75" customHeight="1">
      <c r="A251" s="39"/>
      <c r="B251" s="151"/>
      <c r="C251" s="7">
        <v>4210</v>
      </c>
      <c r="D251" s="118" t="s">
        <v>163</v>
      </c>
      <c r="E251" s="36">
        <v>4500</v>
      </c>
      <c r="F251" s="36"/>
      <c r="G251" s="36"/>
      <c r="H251" s="22">
        <f>E251+F251-G251</f>
        <v>4500</v>
      </c>
      <c r="I251" s="119"/>
      <c r="IL251" s="2"/>
      <c r="IM251" s="2"/>
      <c r="IN251"/>
      <c r="IO251"/>
      <c r="IP251"/>
      <c r="IQ251"/>
      <c r="IR251"/>
      <c r="IS251"/>
      <c r="IT251"/>
      <c r="IU251"/>
      <c r="IV251"/>
    </row>
    <row r="252" spans="1:256" s="176" customFormat="1" ht="12.75" customHeight="1">
      <c r="A252" s="177"/>
      <c r="B252" s="59">
        <v>90015</v>
      </c>
      <c r="C252" s="60" t="s">
        <v>221</v>
      </c>
      <c r="D252" s="60"/>
      <c r="E252" s="25">
        <f>SUM(E253:E255)</f>
        <v>110000</v>
      </c>
      <c r="F252" s="25">
        <f>SUM(F253:F255)</f>
        <v>1000</v>
      </c>
      <c r="G252" s="25">
        <f>SUM(G253:G255)</f>
        <v>0</v>
      </c>
      <c r="H252" s="25">
        <f>SUM(H253:H255)</f>
        <v>111000</v>
      </c>
      <c r="I252" s="116"/>
      <c r="IL252" s="2"/>
      <c r="IM252" s="2"/>
      <c r="IN252"/>
      <c r="IO252"/>
      <c r="IP252"/>
      <c r="IQ252"/>
      <c r="IR252"/>
      <c r="IS252"/>
      <c r="IT252"/>
      <c r="IU252"/>
      <c r="IV252"/>
    </row>
    <row r="253" spans="1:9" ht="12.75" customHeight="1">
      <c r="A253" s="177"/>
      <c r="B253" s="163"/>
      <c r="C253" s="43">
        <v>4260</v>
      </c>
      <c r="D253" s="118" t="s">
        <v>189</v>
      </c>
      <c r="E253" s="123">
        <v>70000</v>
      </c>
      <c r="F253" s="123"/>
      <c r="G253" s="123"/>
      <c r="H253" s="22">
        <f>E253+F253-G253</f>
        <v>70000</v>
      </c>
      <c r="I253" s="119"/>
    </row>
    <row r="254" spans="1:9" ht="12.75" customHeight="1">
      <c r="A254" s="177"/>
      <c r="B254" s="163"/>
      <c r="C254" s="43">
        <v>4270</v>
      </c>
      <c r="D254" s="118" t="s">
        <v>206</v>
      </c>
      <c r="E254" s="123">
        <v>35000</v>
      </c>
      <c r="F254" s="123"/>
      <c r="G254" s="123"/>
      <c r="H254" s="22">
        <f>E254+F254-G254</f>
        <v>35000</v>
      </c>
      <c r="I254" s="119"/>
    </row>
    <row r="255" spans="1:256" s="117" customFormat="1" ht="12.75" customHeight="1">
      <c r="A255" s="177"/>
      <c r="B255" s="163"/>
      <c r="C255" s="7">
        <v>4300</v>
      </c>
      <c r="D255" s="118" t="s">
        <v>178</v>
      </c>
      <c r="E255" s="123">
        <v>5000</v>
      </c>
      <c r="F255" s="123">
        <v>1000</v>
      </c>
      <c r="G255" s="123"/>
      <c r="H255" s="22">
        <f>E255+F255-G255</f>
        <v>6000</v>
      </c>
      <c r="I255" s="119"/>
      <c r="IL255" s="2"/>
      <c r="IM255" s="2"/>
      <c r="IN255"/>
      <c r="IO255"/>
      <c r="IP255"/>
      <c r="IQ255"/>
      <c r="IR255"/>
      <c r="IS255"/>
      <c r="IT255"/>
      <c r="IU255"/>
      <c r="IV255"/>
    </row>
    <row r="256" spans="1:256" s="117" customFormat="1" ht="24.75">
      <c r="A256" s="177"/>
      <c r="B256" s="93">
        <v>90019</v>
      </c>
      <c r="C256" s="47" t="s">
        <v>222</v>
      </c>
      <c r="D256" s="47"/>
      <c r="E256" s="17">
        <f>SUM(E257)</f>
        <v>15000</v>
      </c>
      <c r="F256" s="17">
        <f>SUM(F257)</f>
        <v>0</v>
      </c>
      <c r="G256" s="17">
        <f>SUM(G257)</f>
        <v>0</v>
      </c>
      <c r="H256" s="17">
        <f>SUM(H257)</f>
        <v>15000</v>
      </c>
      <c r="I256" s="160"/>
      <c r="IL256" s="2"/>
      <c r="IM256" s="2"/>
      <c r="IN256"/>
      <c r="IO256"/>
      <c r="IP256"/>
      <c r="IQ256"/>
      <c r="IR256"/>
      <c r="IS256"/>
      <c r="IT256"/>
      <c r="IU256"/>
      <c r="IV256"/>
    </row>
    <row r="257" spans="1:256" s="117" customFormat="1" ht="12.75" customHeight="1">
      <c r="A257" s="177"/>
      <c r="B257" s="178"/>
      <c r="C257" s="152">
        <v>4300</v>
      </c>
      <c r="D257" s="68" t="s">
        <v>178</v>
      </c>
      <c r="E257" s="21">
        <v>15000</v>
      </c>
      <c r="F257" s="21"/>
      <c r="G257" s="21"/>
      <c r="H257" s="22">
        <f>E257+F257-G257</f>
        <v>15000</v>
      </c>
      <c r="I257" s="119"/>
      <c r="IL257" s="2"/>
      <c r="IM257" s="2"/>
      <c r="IN257"/>
      <c r="IO257"/>
      <c r="IP257"/>
      <c r="IQ257"/>
      <c r="IR257"/>
      <c r="IS257"/>
      <c r="IT257"/>
      <c r="IU257"/>
      <c r="IV257"/>
    </row>
    <row r="258" spans="1:9" ht="12.75" customHeight="1">
      <c r="A258" s="39"/>
      <c r="B258" s="179">
        <v>90095</v>
      </c>
      <c r="C258" s="60" t="s">
        <v>16</v>
      </c>
      <c r="D258" s="60"/>
      <c r="E258" s="25">
        <f>SUM(E259:E271)</f>
        <v>538860</v>
      </c>
      <c r="F258" s="25">
        <f>SUM(F259:F271)</f>
        <v>1500</v>
      </c>
      <c r="G258" s="25">
        <f>SUM(G259:G271)</f>
        <v>0</v>
      </c>
      <c r="H258" s="25">
        <f>SUM(H259:H271)</f>
        <v>540360</v>
      </c>
      <c r="I258" s="116"/>
    </row>
    <row r="259" spans="1:9" ht="12.75" customHeight="1">
      <c r="A259" s="39"/>
      <c r="B259" s="179"/>
      <c r="C259" s="7">
        <v>3020</v>
      </c>
      <c r="D259" s="118" t="s">
        <v>187</v>
      </c>
      <c r="E259" s="123">
        <v>500</v>
      </c>
      <c r="F259" s="123"/>
      <c r="G259" s="123"/>
      <c r="H259" s="22">
        <f>E259+F259-G259</f>
        <v>500</v>
      </c>
      <c r="I259" s="119"/>
    </row>
    <row r="260" spans="1:256" s="117" customFormat="1" ht="12.75" customHeight="1">
      <c r="A260" s="39"/>
      <c r="B260" s="179"/>
      <c r="C260" s="7">
        <v>4010</v>
      </c>
      <c r="D260" s="118" t="s">
        <v>174</v>
      </c>
      <c r="E260" s="123">
        <v>24000</v>
      </c>
      <c r="F260" s="123"/>
      <c r="G260" s="123"/>
      <c r="H260" s="22">
        <f>E260+F260-G260</f>
        <v>24000</v>
      </c>
      <c r="I260" s="119"/>
      <c r="IL260" s="2"/>
      <c r="IM260" s="2"/>
      <c r="IN260"/>
      <c r="IO260"/>
      <c r="IP260"/>
      <c r="IQ260"/>
      <c r="IR260"/>
      <c r="IS260"/>
      <c r="IT260"/>
      <c r="IU260"/>
      <c r="IV260"/>
    </row>
    <row r="261" spans="1:256" s="117" customFormat="1" ht="12.75" customHeight="1">
      <c r="A261" s="39"/>
      <c r="B261" s="179"/>
      <c r="C261" s="7">
        <v>4040</v>
      </c>
      <c r="D261" s="118" t="s">
        <v>181</v>
      </c>
      <c r="E261" s="123">
        <v>2000</v>
      </c>
      <c r="F261" s="123"/>
      <c r="G261" s="123"/>
      <c r="H261" s="22">
        <f>E261+F261-G261</f>
        <v>2000</v>
      </c>
      <c r="I261" s="119"/>
      <c r="IL261" s="2"/>
      <c r="IM261" s="2"/>
      <c r="IN261"/>
      <c r="IO261"/>
      <c r="IP261"/>
      <c r="IQ261"/>
      <c r="IR261"/>
      <c r="IS261"/>
      <c r="IT261"/>
      <c r="IU261"/>
      <c r="IV261"/>
    </row>
    <row r="262" spans="1:256" s="117" customFormat="1" ht="12.75" customHeight="1">
      <c r="A262" s="39"/>
      <c r="B262" s="179"/>
      <c r="C262" s="7">
        <v>4110</v>
      </c>
      <c r="D262" s="118" t="s">
        <v>176</v>
      </c>
      <c r="E262" s="123">
        <v>4500</v>
      </c>
      <c r="F262" s="123"/>
      <c r="G262" s="123"/>
      <c r="H262" s="22">
        <f>E262+F262-G262</f>
        <v>4500</v>
      </c>
      <c r="I262" s="119"/>
      <c r="IL262" s="2"/>
      <c r="IM262" s="2"/>
      <c r="IN262"/>
      <c r="IO262"/>
      <c r="IP262"/>
      <c r="IQ262"/>
      <c r="IR262"/>
      <c r="IS262"/>
      <c r="IT262"/>
      <c r="IU262"/>
      <c r="IV262"/>
    </row>
    <row r="263" spans="1:256" s="117" customFormat="1" ht="12.75" customHeight="1">
      <c r="A263" s="39"/>
      <c r="B263" s="151"/>
      <c r="C263" s="7">
        <v>4120</v>
      </c>
      <c r="D263" s="118" t="s">
        <v>177</v>
      </c>
      <c r="E263" s="123">
        <v>1000</v>
      </c>
      <c r="F263" s="123"/>
      <c r="G263" s="123"/>
      <c r="H263" s="22">
        <f>E263+F263-G263</f>
        <v>1000</v>
      </c>
      <c r="I263" s="119"/>
      <c r="IL263" s="2"/>
      <c r="IM263" s="2"/>
      <c r="IN263"/>
      <c r="IO263"/>
      <c r="IP263"/>
      <c r="IQ263"/>
      <c r="IR263"/>
      <c r="IS263"/>
      <c r="IT263"/>
      <c r="IU263"/>
      <c r="IV263"/>
    </row>
    <row r="264" spans="1:256" s="117" customFormat="1" ht="12.75" customHeight="1">
      <c r="A264" s="39"/>
      <c r="B264" s="151"/>
      <c r="C264" s="7">
        <v>4140</v>
      </c>
      <c r="D264" s="27" t="s">
        <v>223</v>
      </c>
      <c r="E264" s="123">
        <v>3000</v>
      </c>
      <c r="F264" s="123">
        <v>1500</v>
      </c>
      <c r="G264" s="123"/>
      <c r="H264" s="22">
        <f>E264+F264-G264</f>
        <v>4500</v>
      </c>
      <c r="I264" s="119"/>
      <c r="IL264" s="2"/>
      <c r="IM264" s="2"/>
      <c r="IN264"/>
      <c r="IO264"/>
      <c r="IP264"/>
      <c r="IQ264"/>
      <c r="IR264"/>
      <c r="IS264"/>
      <c r="IT264"/>
      <c r="IU264"/>
      <c r="IV264"/>
    </row>
    <row r="265" spans="1:256" s="117" customFormat="1" ht="12.75" customHeight="1">
      <c r="A265" s="39"/>
      <c r="B265" s="151"/>
      <c r="C265" s="80">
        <v>4170</v>
      </c>
      <c r="D265" s="68" t="s">
        <v>162</v>
      </c>
      <c r="E265" s="123">
        <v>10000</v>
      </c>
      <c r="F265" s="123"/>
      <c r="G265" s="123"/>
      <c r="H265" s="22">
        <f>E265+F265-G265</f>
        <v>10000</v>
      </c>
      <c r="I265" s="119"/>
      <c r="IL265" s="2"/>
      <c r="IM265" s="2"/>
      <c r="IN265"/>
      <c r="IO265"/>
      <c r="IP265"/>
      <c r="IQ265"/>
      <c r="IR265"/>
      <c r="IS265"/>
      <c r="IT265"/>
      <c r="IU265"/>
      <c r="IV265"/>
    </row>
    <row r="266" spans="1:9" ht="12.75" customHeight="1">
      <c r="A266" s="39"/>
      <c r="B266" s="151"/>
      <c r="C266" s="7">
        <v>4210</v>
      </c>
      <c r="D266" s="118" t="s">
        <v>163</v>
      </c>
      <c r="E266" s="123">
        <v>71250</v>
      </c>
      <c r="F266" s="123"/>
      <c r="G266" s="123"/>
      <c r="H266" s="22">
        <f>E266+F266-G266</f>
        <v>71250</v>
      </c>
      <c r="I266" s="119"/>
    </row>
    <row r="267" spans="1:256" s="117" customFormat="1" ht="12.75" customHeight="1">
      <c r="A267" s="39"/>
      <c r="B267" s="151"/>
      <c r="C267" s="7">
        <v>4260</v>
      </c>
      <c r="D267" s="118" t="s">
        <v>189</v>
      </c>
      <c r="E267" s="123">
        <v>7000</v>
      </c>
      <c r="F267" s="123"/>
      <c r="G267" s="123"/>
      <c r="H267" s="22">
        <f>E267+F267-G267</f>
        <v>7000</v>
      </c>
      <c r="I267" s="119"/>
      <c r="IL267" s="2"/>
      <c r="IM267" s="2"/>
      <c r="IN267"/>
      <c r="IO267"/>
      <c r="IP267"/>
      <c r="IQ267"/>
      <c r="IR267"/>
      <c r="IS267"/>
      <c r="IT267"/>
      <c r="IU267"/>
      <c r="IV267"/>
    </row>
    <row r="268" spans="1:256" s="117" customFormat="1" ht="12.75" customHeight="1">
      <c r="A268" s="39"/>
      <c r="B268" s="151"/>
      <c r="C268" s="7">
        <v>4300</v>
      </c>
      <c r="D268" s="118" t="s">
        <v>178</v>
      </c>
      <c r="E268" s="123">
        <v>204000</v>
      </c>
      <c r="F268" s="123"/>
      <c r="G268" s="123"/>
      <c r="H268" s="22">
        <f>E268+F268-G268</f>
        <v>204000</v>
      </c>
      <c r="I268" s="119"/>
      <c r="IL268" s="2"/>
      <c r="IM268" s="2"/>
      <c r="IN268"/>
      <c r="IO268"/>
      <c r="IP268"/>
      <c r="IQ268"/>
      <c r="IR268"/>
      <c r="IS268"/>
      <c r="IT268"/>
      <c r="IU268"/>
      <c r="IV268"/>
    </row>
    <row r="269" spans="1:256" s="117" customFormat="1" ht="12.75" customHeight="1">
      <c r="A269" s="39"/>
      <c r="B269" s="130"/>
      <c r="C269" s="7">
        <v>4430</v>
      </c>
      <c r="D269" s="118" t="s">
        <v>224</v>
      </c>
      <c r="E269" s="123">
        <v>10000</v>
      </c>
      <c r="F269" s="123"/>
      <c r="G269" s="123"/>
      <c r="H269" s="22">
        <f>E269+F269-G269</f>
        <v>10000</v>
      </c>
      <c r="I269" s="119"/>
      <c r="IL269" s="2"/>
      <c r="IM269" s="2"/>
      <c r="IN269"/>
      <c r="IO269"/>
      <c r="IP269"/>
      <c r="IQ269"/>
      <c r="IR269"/>
      <c r="IS269"/>
      <c r="IT269"/>
      <c r="IU269"/>
      <c r="IV269"/>
    </row>
    <row r="270" spans="1:256" s="117" customFormat="1" ht="12.75" customHeight="1">
      <c r="A270" s="39"/>
      <c r="B270" s="130"/>
      <c r="C270" s="7">
        <v>4440</v>
      </c>
      <c r="D270" s="118" t="s">
        <v>182</v>
      </c>
      <c r="E270" s="123">
        <v>1610</v>
      </c>
      <c r="F270" s="123"/>
      <c r="G270" s="123"/>
      <c r="H270" s="22">
        <f>E270+F270-G270</f>
        <v>1610</v>
      </c>
      <c r="I270" s="119"/>
      <c r="IL270" s="2"/>
      <c r="IM270" s="2"/>
      <c r="IN270"/>
      <c r="IO270"/>
      <c r="IP270"/>
      <c r="IQ270"/>
      <c r="IR270"/>
      <c r="IS270"/>
      <c r="IT270"/>
      <c r="IU270"/>
      <c r="IV270"/>
    </row>
    <row r="271" spans="1:256" s="117" customFormat="1" ht="12.75" customHeight="1">
      <c r="A271" s="39"/>
      <c r="B271" s="130"/>
      <c r="C271" s="7">
        <v>6050</v>
      </c>
      <c r="D271" s="118" t="s">
        <v>158</v>
      </c>
      <c r="E271" s="123">
        <v>200000</v>
      </c>
      <c r="F271" s="123"/>
      <c r="G271" s="123"/>
      <c r="H271" s="22">
        <f>E271+F271-G271</f>
        <v>200000</v>
      </c>
      <c r="I271" s="119"/>
      <c r="IL271" s="2"/>
      <c r="IM271" s="2"/>
      <c r="IN271"/>
      <c r="IO271"/>
      <c r="IP271"/>
      <c r="IQ271"/>
      <c r="IR271"/>
      <c r="IS271"/>
      <c r="IT271"/>
      <c r="IU271"/>
      <c r="IV271"/>
    </row>
    <row r="272" spans="1:256" s="117" customFormat="1" ht="13.5">
      <c r="A272" s="81">
        <v>921</v>
      </c>
      <c r="B272" s="82" t="s">
        <v>225</v>
      </c>
      <c r="C272" s="82"/>
      <c r="D272" s="82"/>
      <c r="E272" s="157">
        <f>SUM(E273,E275)</f>
        <v>333000</v>
      </c>
      <c r="F272" s="157">
        <f>SUM(F273,F275)</f>
        <v>0</v>
      </c>
      <c r="G272" s="157">
        <f>SUM(G273,G275)</f>
        <v>0</v>
      </c>
      <c r="H272" s="157">
        <f>SUM(H273,H275)</f>
        <v>333000</v>
      </c>
      <c r="I272" s="158"/>
      <c r="IL272" s="2"/>
      <c r="IM272" s="2"/>
      <c r="IN272"/>
      <c r="IO272"/>
      <c r="IP272"/>
      <c r="IQ272"/>
      <c r="IR272"/>
      <c r="IS272"/>
      <c r="IT272"/>
      <c r="IU272"/>
      <c r="IV272"/>
    </row>
    <row r="273" spans="1:256" s="176" customFormat="1" ht="12.75">
      <c r="A273" s="39"/>
      <c r="B273" s="84">
        <v>92109</v>
      </c>
      <c r="C273" s="60" t="s">
        <v>226</v>
      </c>
      <c r="D273" s="60"/>
      <c r="E273" s="143">
        <f>SUM(E274)</f>
        <v>247500</v>
      </c>
      <c r="F273" s="143">
        <f>SUM(F274)</f>
        <v>0</v>
      </c>
      <c r="G273" s="143">
        <f>SUM(G274)</f>
        <v>0</v>
      </c>
      <c r="H273" s="143">
        <f>SUM(H274)</f>
        <v>247500</v>
      </c>
      <c r="I273" s="144"/>
      <c r="IL273" s="2"/>
      <c r="IM273" s="2"/>
      <c r="IN273"/>
      <c r="IO273"/>
      <c r="IP273"/>
      <c r="IQ273"/>
      <c r="IR273"/>
      <c r="IS273"/>
      <c r="IT273"/>
      <c r="IU273"/>
      <c r="IV273"/>
    </row>
    <row r="274" spans="1:256" s="176" customFormat="1" ht="12.75">
      <c r="A274" s="39"/>
      <c r="B274" s="180"/>
      <c r="C274" s="152">
        <v>2480</v>
      </c>
      <c r="D274" s="181" t="s">
        <v>227</v>
      </c>
      <c r="E274" s="36">
        <v>247500</v>
      </c>
      <c r="F274" s="36"/>
      <c r="G274" s="36"/>
      <c r="H274" s="22">
        <f>E274+F274-G274</f>
        <v>247500</v>
      </c>
      <c r="I274" s="119"/>
      <c r="IL274" s="2"/>
      <c r="IM274" s="2"/>
      <c r="IN274"/>
      <c r="IO274"/>
      <c r="IP274"/>
      <c r="IQ274"/>
      <c r="IR274"/>
      <c r="IS274"/>
      <c r="IT274"/>
      <c r="IU274"/>
      <c r="IV274"/>
    </row>
    <row r="275" spans="1:256" s="176" customFormat="1" ht="12.75">
      <c r="A275" s="39"/>
      <c r="B275" s="84">
        <v>92116</v>
      </c>
      <c r="C275" s="60" t="s">
        <v>228</v>
      </c>
      <c r="D275" s="60"/>
      <c r="E275" s="25">
        <f>SUM(E276)</f>
        <v>85500</v>
      </c>
      <c r="F275" s="25">
        <f>SUM(F276)</f>
        <v>0</v>
      </c>
      <c r="G275" s="25">
        <f>SUM(G276)</f>
        <v>0</v>
      </c>
      <c r="H275" s="25">
        <f>SUM(H276)</f>
        <v>85500</v>
      </c>
      <c r="I275" s="116"/>
      <c r="IL275" s="2"/>
      <c r="IM275" s="2"/>
      <c r="IN275"/>
      <c r="IO275"/>
      <c r="IP275"/>
      <c r="IQ275"/>
      <c r="IR275"/>
      <c r="IS275"/>
      <c r="IT275"/>
      <c r="IU275"/>
      <c r="IV275"/>
    </row>
    <row r="276" spans="1:256" s="176" customFormat="1" ht="12.75">
      <c r="A276" s="133"/>
      <c r="B276" s="180"/>
      <c r="C276" s="152">
        <v>2480</v>
      </c>
      <c r="D276" s="181" t="s">
        <v>227</v>
      </c>
      <c r="E276" s="36">
        <v>85500</v>
      </c>
      <c r="F276" s="36"/>
      <c r="G276" s="36"/>
      <c r="H276" s="22">
        <f>E276+F276-G276</f>
        <v>85500</v>
      </c>
      <c r="I276" s="119"/>
      <c r="IL276" s="2"/>
      <c r="IM276" s="2"/>
      <c r="IN276"/>
      <c r="IO276"/>
      <c r="IP276"/>
      <c r="IQ276"/>
      <c r="IR276"/>
      <c r="IS276"/>
      <c r="IT276"/>
      <c r="IU276"/>
      <c r="IV276"/>
    </row>
    <row r="277" spans="1:256" s="176" customFormat="1" ht="13.5">
      <c r="A277" s="81">
        <v>926</v>
      </c>
      <c r="B277" s="82" t="s">
        <v>229</v>
      </c>
      <c r="C277" s="82"/>
      <c r="D277" s="82"/>
      <c r="E277" s="112">
        <f>SUM(E278)</f>
        <v>28000</v>
      </c>
      <c r="F277" s="112">
        <f>SUM(F278)</f>
        <v>0</v>
      </c>
      <c r="G277" s="112">
        <f>SUM(G278)</f>
        <v>0</v>
      </c>
      <c r="H277" s="112">
        <f>SUM(H278)</f>
        <v>28000</v>
      </c>
      <c r="I277" s="113"/>
      <c r="IL277" s="2"/>
      <c r="IM277" s="2"/>
      <c r="IN277"/>
      <c r="IO277"/>
      <c r="IP277"/>
      <c r="IQ277"/>
      <c r="IR277"/>
      <c r="IS277"/>
      <c r="IT277"/>
      <c r="IU277"/>
      <c r="IV277"/>
    </row>
    <row r="278" spans="1:256" s="114" customFormat="1" ht="12.75" customHeight="1">
      <c r="A278" s="39"/>
      <c r="B278" s="84">
        <v>92695</v>
      </c>
      <c r="C278" s="60" t="s">
        <v>16</v>
      </c>
      <c r="D278" s="60"/>
      <c r="E278" s="25">
        <f>SUM(E279)</f>
        <v>28000</v>
      </c>
      <c r="F278" s="25">
        <f>SUM(F279)</f>
        <v>0</v>
      </c>
      <c r="G278" s="25">
        <f>SUM(G279)</f>
        <v>0</v>
      </c>
      <c r="H278" s="25">
        <f>SUM(H279)</f>
        <v>28000</v>
      </c>
      <c r="I278" s="116"/>
      <c r="IL278" s="2"/>
      <c r="IM278" s="2"/>
      <c r="IN278"/>
      <c r="IO278"/>
      <c r="IP278"/>
      <c r="IQ278"/>
      <c r="IR278"/>
      <c r="IS278"/>
      <c r="IT278"/>
      <c r="IU278"/>
      <c r="IV278"/>
    </row>
    <row r="279" spans="1:256" s="117" customFormat="1" ht="27.75" customHeight="1">
      <c r="A279" s="182"/>
      <c r="B279" s="183"/>
      <c r="C279" s="184">
        <v>2820</v>
      </c>
      <c r="D279" s="185" t="s">
        <v>230</v>
      </c>
      <c r="E279" s="186">
        <v>28000</v>
      </c>
      <c r="F279" s="186"/>
      <c r="G279" s="186"/>
      <c r="H279" s="22">
        <f>E279+F279-G279</f>
        <v>28000</v>
      </c>
      <c r="I279" s="119"/>
      <c r="IL279" s="2"/>
      <c r="IM279" s="2"/>
      <c r="IN279"/>
      <c r="IO279"/>
      <c r="IP279"/>
      <c r="IQ279"/>
      <c r="IR279"/>
      <c r="IS279"/>
      <c r="IT279"/>
      <c r="IU279"/>
      <c r="IV279"/>
    </row>
    <row r="280" spans="1:9" ht="17.25">
      <c r="A280" s="187" t="s">
        <v>231</v>
      </c>
      <c r="B280" s="187"/>
      <c r="C280" s="187"/>
      <c r="D280" s="187"/>
      <c r="E280" s="188">
        <f>SUM(E277,E272,E237,E192,E181,E117,E114,E111,E107,E92,E82,E40,E48,E29,E23,E20,E10,E44,E234)</f>
        <v>7535091.23</v>
      </c>
      <c r="F280" s="188">
        <f>SUM(F277,F272,F237,F192,F181,F117,F114,F111,F107,F92,F82,F40,F48,F29,F23,F20,F10,F44,F234)</f>
        <v>44726</v>
      </c>
      <c r="G280" s="188">
        <f>SUM(G277,G272,G237,G192,G181,G117,G114,G111,G107,G92,G82,G40,G48,G29,G23,G20,G10,G44,G234)</f>
        <v>45226</v>
      </c>
      <c r="H280" s="188">
        <f>SUM(H277,H272,H237,H192,H181,H117,H114,H111,H107,H92,H82,H40,H48,H29,H23,H20,H10,H44,H234)</f>
        <v>7534591.23</v>
      </c>
      <c r="I280" s="189"/>
    </row>
    <row r="281" spans="1:9" ht="17.25">
      <c r="A281" s="190"/>
      <c r="B281" s="190"/>
      <c r="C281" s="190"/>
      <c r="D281" s="190"/>
      <c r="E281" s="191"/>
      <c r="F281" s="191"/>
      <c r="G281" s="191"/>
      <c r="H281" s="191"/>
      <c r="I281" s="191"/>
    </row>
    <row r="282" spans="8:9" ht="12.75">
      <c r="H282" s="192"/>
      <c r="I282" s="192"/>
    </row>
    <row r="283" spans="8:9" ht="12.75">
      <c r="H283" s="192"/>
      <c r="I283" s="192"/>
    </row>
  </sheetData>
  <mergeCells count="72">
    <mergeCell ref="A5:E5"/>
    <mergeCell ref="A7:A8"/>
    <mergeCell ref="B7:B8"/>
    <mergeCell ref="C7:C8"/>
    <mergeCell ref="D7:D8"/>
    <mergeCell ref="E7:E8"/>
    <mergeCell ref="F7:F8"/>
    <mergeCell ref="G7:G8"/>
    <mergeCell ref="H7:H8"/>
    <mergeCell ref="B10:D10"/>
    <mergeCell ref="C11:D11"/>
    <mergeCell ref="C13:D13"/>
    <mergeCell ref="C15:D15"/>
    <mergeCell ref="B20:D20"/>
    <mergeCell ref="C21:D21"/>
    <mergeCell ref="B23:D23"/>
    <mergeCell ref="C24:D24"/>
    <mergeCell ref="B29:D29"/>
    <mergeCell ref="C30:D30"/>
    <mergeCell ref="B40:D40"/>
    <mergeCell ref="C41:D41"/>
    <mergeCell ref="B44:D44"/>
    <mergeCell ref="C45:D45"/>
    <mergeCell ref="B48:D48"/>
    <mergeCell ref="C49:D49"/>
    <mergeCell ref="C56:D56"/>
    <mergeCell ref="C61:D61"/>
    <mergeCell ref="B82:D82"/>
    <mergeCell ref="C83:D83"/>
    <mergeCell ref="C87:D87"/>
    <mergeCell ref="B92:D92"/>
    <mergeCell ref="C93:D93"/>
    <mergeCell ref="C100:D100"/>
    <mergeCell ref="C103:D103"/>
    <mergeCell ref="B107:D107"/>
    <mergeCell ref="C108:D108"/>
    <mergeCell ref="B111:D111"/>
    <mergeCell ref="C112:D112"/>
    <mergeCell ref="B114:D114"/>
    <mergeCell ref="C115:D115"/>
    <mergeCell ref="B117:D117"/>
    <mergeCell ref="C118:D118"/>
    <mergeCell ref="C137:D137"/>
    <mergeCell ref="C146:D146"/>
    <mergeCell ref="C165:D165"/>
    <mergeCell ref="C174:D174"/>
    <mergeCell ref="C178:D178"/>
    <mergeCell ref="B181:D181"/>
    <mergeCell ref="C182:D182"/>
    <mergeCell ref="B192:D192"/>
    <mergeCell ref="C193:D193"/>
    <mergeCell ref="C195:D195"/>
    <mergeCell ref="C209:D209"/>
    <mergeCell ref="C211:D211"/>
    <mergeCell ref="C213:D213"/>
    <mergeCell ref="C215:D215"/>
    <mergeCell ref="C229:D229"/>
    <mergeCell ref="C231:D231"/>
    <mergeCell ref="B234:D234"/>
    <mergeCell ref="C235:D235"/>
    <mergeCell ref="B237:D237"/>
    <mergeCell ref="C238:D238"/>
    <mergeCell ref="C250:D250"/>
    <mergeCell ref="C252:D252"/>
    <mergeCell ref="C256:D256"/>
    <mergeCell ref="C258:D258"/>
    <mergeCell ref="B272:D272"/>
    <mergeCell ref="C273:D273"/>
    <mergeCell ref="C275:D275"/>
    <mergeCell ref="B277:D277"/>
    <mergeCell ref="C278:D278"/>
    <mergeCell ref="A280:D280"/>
  </mergeCells>
  <printOptions horizontalCentered="1"/>
  <pageMargins left="0.7875" right="0.7875" top="0.7875" bottom="0.39375" header="0.5118055555555555" footer="0.5118055555555555"/>
  <pageSetup horizontalDpi="300" verticalDpi="300" orientation="landscape" paperSize="9" scale="66"/>
  <rowBreaks count="5" manualBreakCount="5">
    <brk id="47" max="255" man="1"/>
    <brk id="91" max="255" man="1"/>
    <brk id="145" max="255" man="1"/>
    <brk id="191" max="255" man="1"/>
    <brk id="233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55" workbookViewId="0" topLeftCell="A1">
      <selection activeCell="H46" sqref="H46"/>
    </sheetView>
  </sheetViews>
  <sheetFormatPr defaultColWidth="9.00390625" defaultRowHeight="12.75"/>
  <cols>
    <col min="1" max="1" width="5.125" style="102" customWidth="1"/>
    <col min="2" max="2" width="6.75390625" style="102" customWidth="1"/>
    <col min="3" max="3" width="6.125" style="102" customWidth="1"/>
    <col min="4" max="4" width="61.25390625" style="102" customWidth="1"/>
    <col min="5" max="5" width="11.625" style="102" customWidth="1"/>
    <col min="6" max="8" width="13.25390625" style="102" customWidth="1"/>
    <col min="9" max="9" width="4.00390625" style="102" customWidth="1"/>
    <col min="10" max="252" width="9.00390625" style="102" customWidth="1"/>
  </cols>
  <sheetData>
    <row r="1" spans="4:9" ht="17.25">
      <c r="D1" s="193" t="s">
        <v>232</v>
      </c>
      <c r="E1"/>
      <c r="F1" s="106"/>
      <c r="G1" s="106"/>
      <c r="H1" s="106"/>
      <c r="I1" s="106"/>
    </row>
    <row r="2" spans="5:9" ht="25.5" customHeight="1">
      <c r="E2" s="8" t="s">
        <v>6</v>
      </c>
      <c r="F2" s="8" t="s">
        <v>7</v>
      </c>
      <c r="G2" s="8" t="s">
        <v>8</v>
      </c>
      <c r="H2" s="8" t="s">
        <v>9</v>
      </c>
      <c r="I2" s="106"/>
    </row>
    <row r="3" spans="1:9" ht="15">
      <c r="A3" s="37">
        <v>801</v>
      </c>
      <c r="B3" s="194" t="s">
        <v>122</v>
      </c>
      <c r="C3" s="194"/>
      <c r="D3" s="194"/>
      <c r="E3" s="195">
        <f>SUM(E4,E23,E42,E60,E79,E88,E92,E51)</f>
        <v>2328313</v>
      </c>
      <c r="F3" s="195">
        <f>SUM(F4,F23,F42,F60,F79,F88,F92,F51)</f>
        <v>32926</v>
      </c>
      <c r="G3" s="195">
        <f>SUM(G4,G23,G42,G60,G79,G88,G92,G51)</f>
        <v>32926</v>
      </c>
      <c r="H3" s="195">
        <f>SUM(H4,H23,H42,H60,H79,H88,H92,H51)</f>
        <v>2328313</v>
      </c>
      <c r="I3" s="196"/>
    </row>
    <row r="4" spans="1:9" ht="12.75" customHeight="1">
      <c r="A4" s="58"/>
      <c r="B4" s="197">
        <v>80101</v>
      </c>
      <c r="C4" s="40" t="s">
        <v>233</v>
      </c>
      <c r="D4" s="40"/>
      <c r="E4" s="198">
        <f>SUM(E5:E22)</f>
        <v>698710</v>
      </c>
      <c r="F4" s="198">
        <f>SUM(F5:F22)</f>
        <v>17112</v>
      </c>
      <c r="G4" s="198">
        <f>SUM(G5:G22)</f>
        <v>16800</v>
      </c>
      <c r="H4" s="198">
        <f>SUM(H5:H22)</f>
        <v>699022</v>
      </c>
      <c r="I4" s="199"/>
    </row>
    <row r="5" spans="1:9" ht="12.75" customHeight="1">
      <c r="A5" s="58"/>
      <c r="B5" s="200"/>
      <c r="C5" s="152">
        <v>3020</v>
      </c>
      <c r="D5" s="153" t="s">
        <v>187</v>
      </c>
      <c r="E5" s="201">
        <v>39000</v>
      </c>
      <c r="F5" s="201"/>
      <c r="G5" s="201"/>
      <c r="H5" s="201">
        <f>E5+F5-G5</f>
        <v>39000</v>
      </c>
      <c r="I5" s="202"/>
    </row>
    <row r="6" spans="1:9" ht="15">
      <c r="A6" s="58"/>
      <c r="B6" s="200"/>
      <c r="C6" s="43">
        <v>3040</v>
      </c>
      <c r="D6" s="69" t="s">
        <v>188</v>
      </c>
      <c r="E6" s="201">
        <v>4500</v>
      </c>
      <c r="F6" s="201"/>
      <c r="G6" s="201"/>
      <c r="H6" s="201">
        <f>E6+F6-G6</f>
        <v>4500</v>
      </c>
      <c r="I6" s="202"/>
    </row>
    <row r="7" spans="1:9" ht="12.75" customHeight="1">
      <c r="A7" s="58"/>
      <c r="B7" s="200"/>
      <c r="C7" s="152">
        <v>4010</v>
      </c>
      <c r="D7" s="153" t="s">
        <v>174</v>
      </c>
      <c r="E7" s="201">
        <v>419334</v>
      </c>
      <c r="F7" s="201"/>
      <c r="G7" s="201"/>
      <c r="H7" s="201">
        <f>E7+F7-G7</f>
        <v>419334</v>
      </c>
      <c r="I7" s="202"/>
    </row>
    <row r="8" spans="1:9" ht="12.75" customHeight="1">
      <c r="A8" s="58"/>
      <c r="B8" s="200"/>
      <c r="C8" s="152">
        <v>4040</v>
      </c>
      <c r="D8" s="153" t="s">
        <v>204</v>
      </c>
      <c r="E8" s="203">
        <v>31000</v>
      </c>
      <c r="F8" s="203"/>
      <c r="G8" s="203"/>
      <c r="H8" s="201">
        <f>E8+F8-G8</f>
        <v>31000</v>
      </c>
      <c r="I8" s="202"/>
    </row>
    <row r="9" spans="1:9" ht="12.75" customHeight="1">
      <c r="A9" s="58"/>
      <c r="B9" s="200"/>
      <c r="C9" s="152">
        <v>4110</v>
      </c>
      <c r="D9" s="153" t="s">
        <v>176</v>
      </c>
      <c r="E9" s="201">
        <v>76600</v>
      </c>
      <c r="F9" s="201"/>
      <c r="G9" s="201"/>
      <c r="H9" s="201">
        <f>E9+F9-G9</f>
        <v>76600</v>
      </c>
      <c r="I9" s="202"/>
    </row>
    <row r="10" spans="1:9" ht="12.75" customHeight="1">
      <c r="A10" s="58"/>
      <c r="B10" s="200"/>
      <c r="C10" s="152">
        <v>4120</v>
      </c>
      <c r="D10" s="153" t="s">
        <v>177</v>
      </c>
      <c r="E10" s="201">
        <v>11800</v>
      </c>
      <c r="F10" s="201"/>
      <c r="G10" s="201"/>
      <c r="H10" s="201">
        <f>E10+F10-G10</f>
        <v>11800</v>
      </c>
      <c r="I10" s="202"/>
    </row>
    <row r="11" spans="1:9" ht="12.75" customHeight="1">
      <c r="A11" s="58"/>
      <c r="B11" s="200"/>
      <c r="C11" s="152">
        <v>4210</v>
      </c>
      <c r="D11" s="153" t="s">
        <v>163</v>
      </c>
      <c r="E11" s="201">
        <v>30000</v>
      </c>
      <c r="F11" s="201">
        <f>8200+8000+600</f>
        <v>16800</v>
      </c>
      <c r="G11" s="201"/>
      <c r="H11" s="201">
        <f>E11+F11-G11</f>
        <v>46800</v>
      </c>
      <c r="I11" s="202"/>
    </row>
    <row r="12" spans="1:12" ht="12.75" customHeight="1">
      <c r="A12" s="58"/>
      <c r="B12" s="200"/>
      <c r="C12" s="152">
        <v>4240</v>
      </c>
      <c r="D12" s="153" t="s">
        <v>205</v>
      </c>
      <c r="E12" s="201">
        <v>1408</v>
      </c>
      <c r="F12" s="201"/>
      <c r="G12" s="201">
        <v>600</v>
      </c>
      <c r="H12" s="201">
        <f>E12+F12-G12</f>
        <v>808</v>
      </c>
      <c r="I12" s="202"/>
      <c r="J12" s="192"/>
      <c r="K12" s="192"/>
      <c r="L12" s="192"/>
    </row>
    <row r="13" spans="1:12" ht="12.75" customHeight="1">
      <c r="A13" s="58"/>
      <c r="B13" s="200"/>
      <c r="C13" s="152">
        <v>4260</v>
      </c>
      <c r="D13" s="153" t="s">
        <v>189</v>
      </c>
      <c r="E13" s="201">
        <v>6000</v>
      </c>
      <c r="F13" s="201"/>
      <c r="G13" s="201"/>
      <c r="H13" s="201">
        <f>E13+F13-G13</f>
        <v>6000</v>
      </c>
      <c r="I13" s="202"/>
      <c r="J13" s="192"/>
      <c r="K13" s="192"/>
      <c r="L13" s="192"/>
    </row>
    <row r="14" spans="1:12" ht="12.75" customHeight="1">
      <c r="A14" s="58"/>
      <c r="B14" s="200"/>
      <c r="C14" s="43">
        <v>4270</v>
      </c>
      <c r="D14" s="118" t="s">
        <v>206</v>
      </c>
      <c r="E14" s="201">
        <v>20000</v>
      </c>
      <c r="F14" s="201"/>
      <c r="G14" s="201">
        <v>8200</v>
      </c>
      <c r="H14" s="201">
        <f>E14+F14-G14</f>
        <v>11800</v>
      </c>
      <c r="I14" s="202"/>
      <c r="J14" s="192"/>
      <c r="K14" s="192"/>
      <c r="L14" s="192"/>
    </row>
    <row r="15" spans="1:12" ht="12.75" customHeight="1">
      <c r="A15" s="58"/>
      <c r="B15" s="200"/>
      <c r="C15" s="152">
        <v>4300</v>
      </c>
      <c r="D15" s="153" t="s">
        <v>179</v>
      </c>
      <c r="E15" s="201">
        <v>15000</v>
      </c>
      <c r="F15" s="201"/>
      <c r="G15" s="201">
        <v>8000</v>
      </c>
      <c r="H15" s="201">
        <f>E15+F15-G15</f>
        <v>7000</v>
      </c>
      <c r="I15" s="202"/>
      <c r="J15" s="192"/>
      <c r="K15" s="192"/>
      <c r="L15" s="192"/>
    </row>
    <row r="16" spans="1:12" ht="12.75" customHeight="1">
      <c r="A16" s="58"/>
      <c r="B16" s="200"/>
      <c r="C16" s="43">
        <v>4350</v>
      </c>
      <c r="D16" s="118" t="s">
        <v>190</v>
      </c>
      <c r="E16" s="201">
        <v>1000</v>
      </c>
      <c r="F16" s="201"/>
      <c r="G16" s="201"/>
      <c r="H16" s="201">
        <f>E16+F16-G16</f>
        <v>1000</v>
      </c>
      <c r="I16" s="202"/>
      <c r="J16" s="192"/>
      <c r="K16" s="192"/>
      <c r="L16" s="192"/>
    </row>
    <row r="17" spans="1:12" ht="12.75" customHeight="1">
      <c r="A17" s="58"/>
      <c r="B17" s="200"/>
      <c r="C17" s="43">
        <v>4370</v>
      </c>
      <c r="D17" s="118" t="s">
        <v>192</v>
      </c>
      <c r="E17" s="201">
        <v>2000</v>
      </c>
      <c r="F17" s="201"/>
      <c r="G17" s="201"/>
      <c r="H17" s="201">
        <f>E17+F17-G17</f>
        <v>2000</v>
      </c>
      <c r="I17" s="202"/>
      <c r="J17" s="192"/>
      <c r="K17" s="192"/>
      <c r="L17" s="192"/>
    </row>
    <row r="18" spans="1:12" ht="12.75" customHeight="1">
      <c r="A18" s="58"/>
      <c r="B18" s="200"/>
      <c r="C18" s="152">
        <v>4410</v>
      </c>
      <c r="D18" s="153" t="s">
        <v>185</v>
      </c>
      <c r="E18" s="201">
        <v>1000</v>
      </c>
      <c r="F18" s="201"/>
      <c r="G18" s="201"/>
      <c r="H18" s="201">
        <f>E18+F18-G18</f>
        <v>1000</v>
      </c>
      <c r="I18" s="202"/>
      <c r="J18" s="192"/>
      <c r="K18" s="192"/>
      <c r="L18" s="192"/>
    </row>
    <row r="19" spans="1:12" ht="12.75" customHeight="1">
      <c r="A19" s="58"/>
      <c r="B19" s="200"/>
      <c r="C19" s="152">
        <v>4430</v>
      </c>
      <c r="D19" s="153" t="s">
        <v>165</v>
      </c>
      <c r="E19" s="201">
        <v>500</v>
      </c>
      <c r="F19" s="201"/>
      <c r="G19" s="201"/>
      <c r="H19" s="201">
        <f>E19+F19-G19</f>
        <v>500</v>
      </c>
      <c r="I19" s="202"/>
      <c r="J19" s="204"/>
      <c r="K19" s="192"/>
      <c r="L19" s="192"/>
    </row>
    <row r="20" spans="1:12" ht="12.75" customHeight="1">
      <c r="A20" s="58"/>
      <c r="B20" s="200"/>
      <c r="C20" s="152">
        <v>4440</v>
      </c>
      <c r="D20" s="153" t="s">
        <v>182</v>
      </c>
      <c r="E20" s="201">
        <v>35568</v>
      </c>
      <c r="F20" s="201">
        <v>312</v>
      </c>
      <c r="G20" s="201"/>
      <c r="H20" s="201">
        <f>E20+F20-G20</f>
        <v>35880</v>
      </c>
      <c r="I20" s="202"/>
      <c r="J20" s="205"/>
      <c r="K20" s="192"/>
      <c r="L20" s="192"/>
    </row>
    <row r="21" spans="1:12" ht="24.75">
      <c r="A21" s="58"/>
      <c r="B21" s="200"/>
      <c r="C21" s="43">
        <v>4740</v>
      </c>
      <c r="D21" s="27" t="s">
        <v>194</v>
      </c>
      <c r="E21" s="201">
        <v>2000</v>
      </c>
      <c r="F21" s="201"/>
      <c r="G21" s="201"/>
      <c r="H21" s="201">
        <f>E21+F21-G21</f>
        <v>2000</v>
      </c>
      <c r="I21" s="202"/>
      <c r="J21" s="204"/>
      <c r="K21" s="192"/>
      <c r="L21" s="192"/>
    </row>
    <row r="22" spans="1:12" ht="12.75" customHeight="1">
      <c r="A22" s="58"/>
      <c r="B22" s="206"/>
      <c r="C22" s="43">
        <v>4750</v>
      </c>
      <c r="D22" s="27" t="s">
        <v>195</v>
      </c>
      <c r="E22" s="201">
        <v>2000</v>
      </c>
      <c r="F22" s="201"/>
      <c r="G22" s="201"/>
      <c r="H22" s="201">
        <f>E22+F22-G22</f>
        <v>2000</v>
      </c>
      <c r="I22" s="202"/>
      <c r="J22" s="192"/>
      <c r="K22" s="192"/>
      <c r="L22" s="192"/>
    </row>
    <row r="23" spans="1:12" ht="12.75" customHeight="1">
      <c r="A23" s="39"/>
      <c r="B23" s="197">
        <v>80101</v>
      </c>
      <c r="C23" s="40" t="s">
        <v>234</v>
      </c>
      <c r="D23" s="40"/>
      <c r="E23" s="207">
        <f>SUM(E24:E41)</f>
        <v>602697</v>
      </c>
      <c r="F23" s="207">
        <f>SUM(F24:F41)</f>
        <v>850</v>
      </c>
      <c r="G23" s="207">
        <f>SUM(G24:G41)</f>
        <v>850</v>
      </c>
      <c r="H23" s="207">
        <f>SUM(H24:H41)</f>
        <v>602697</v>
      </c>
      <c r="I23" s="208"/>
      <c r="J23" s="192"/>
      <c r="K23" s="192"/>
      <c r="L23" s="192"/>
    </row>
    <row r="24" spans="1:12" ht="12.75">
      <c r="A24" s="39"/>
      <c r="B24" s="209"/>
      <c r="C24" s="152">
        <v>3020</v>
      </c>
      <c r="D24" s="181" t="s">
        <v>187</v>
      </c>
      <c r="E24" s="201">
        <f>19800+7700+3200</f>
        <v>30700</v>
      </c>
      <c r="F24" s="201"/>
      <c r="G24" s="201"/>
      <c r="H24" s="201">
        <f>E24+F24-G24</f>
        <v>30700</v>
      </c>
      <c r="I24" s="202"/>
      <c r="J24" s="192"/>
      <c r="K24" s="192"/>
      <c r="L24" s="192"/>
    </row>
    <row r="25" spans="1:12" ht="12.75">
      <c r="A25" s="39"/>
      <c r="B25" s="209"/>
      <c r="C25" s="43">
        <v>3040</v>
      </c>
      <c r="D25" s="69" t="s">
        <v>188</v>
      </c>
      <c r="E25" s="201">
        <v>3000</v>
      </c>
      <c r="F25" s="201"/>
      <c r="G25" s="201"/>
      <c r="H25" s="201">
        <f>E25+F25-G25</f>
        <v>3000</v>
      </c>
      <c r="I25" s="202"/>
      <c r="J25" s="192"/>
      <c r="K25" s="192"/>
      <c r="L25" s="192"/>
    </row>
    <row r="26" spans="1:12" ht="12.75">
      <c r="A26" s="39"/>
      <c r="B26" s="209"/>
      <c r="C26" s="152">
        <v>4010</v>
      </c>
      <c r="D26" s="153" t="s">
        <v>174</v>
      </c>
      <c r="E26" s="201">
        <v>349050</v>
      </c>
      <c r="F26" s="201"/>
      <c r="G26" s="201"/>
      <c r="H26" s="201">
        <f>E26+F26-G26</f>
        <v>349050</v>
      </c>
      <c r="I26" s="202"/>
      <c r="J26" s="192"/>
      <c r="K26" s="192"/>
      <c r="L26" s="192"/>
    </row>
    <row r="27" spans="1:12" ht="12.75">
      <c r="A27" s="39"/>
      <c r="B27" s="209"/>
      <c r="C27" s="152">
        <v>4040</v>
      </c>
      <c r="D27" s="153" t="s">
        <v>204</v>
      </c>
      <c r="E27" s="203">
        <v>29400</v>
      </c>
      <c r="F27" s="203"/>
      <c r="G27" s="203"/>
      <c r="H27" s="201">
        <f>E27+F27-G27</f>
        <v>29400</v>
      </c>
      <c r="I27" s="202"/>
      <c r="J27" s="192"/>
      <c r="K27" s="192"/>
      <c r="L27" s="192"/>
    </row>
    <row r="28" spans="1:12" ht="12.75">
      <c r="A28" s="39"/>
      <c r="B28" s="209"/>
      <c r="C28" s="152">
        <v>4110</v>
      </c>
      <c r="D28" s="153" t="s">
        <v>176</v>
      </c>
      <c r="E28" s="201">
        <v>69350</v>
      </c>
      <c r="F28" s="203"/>
      <c r="G28" s="201"/>
      <c r="H28" s="201">
        <f>E28+F28-G28</f>
        <v>69350</v>
      </c>
      <c r="I28" s="202"/>
      <c r="J28" s="192"/>
      <c r="K28" s="192"/>
      <c r="L28" s="192"/>
    </row>
    <row r="29" spans="1:12" ht="12.75">
      <c r="A29" s="39"/>
      <c r="B29" s="209"/>
      <c r="C29" s="152">
        <v>4120</v>
      </c>
      <c r="D29" s="153" t="s">
        <v>177</v>
      </c>
      <c r="E29" s="201">
        <v>9950</v>
      </c>
      <c r="F29" s="201"/>
      <c r="G29" s="201"/>
      <c r="H29" s="201">
        <f>E29+F29-G29</f>
        <v>9950</v>
      </c>
      <c r="I29" s="202"/>
      <c r="J29" s="192"/>
      <c r="K29" s="192"/>
      <c r="L29" s="192"/>
    </row>
    <row r="30" spans="1:12" ht="12.75">
      <c r="A30" s="39"/>
      <c r="B30" s="209"/>
      <c r="C30" s="152">
        <v>4210</v>
      </c>
      <c r="D30" s="153" t="s">
        <v>163</v>
      </c>
      <c r="E30" s="201">
        <v>45500</v>
      </c>
      <c r="F30" s="201">
        <v>850</v>
      </c>
      <c r="G30" s="201"/>
      <c r="H30" s="201">
        <f>E30+F30-G30</f>
        <v>46350</v>
      </c>
      <c r="I30" s="202"/>
      <c r="J30" s="192"/>
      <c r="K30" s="192"/>
      <c r="L30" s="192"/>
    </row>
    <row r="31" spans="1:12" ht="12.75">
      <c r="A31" s="39"/>
      <c r="B31" s="209"/>
      <c r="C31" s="152">
        <v>4240</v>
      </c>
      <c r="D31" s="153" t="s">
        <v>205</v>
      </c>
      <c r="E31" s="201">
        <v>1408</v>
      </c>
      <c r="F31" s="201"/>
      <c r="G31" s="201"/>
      <c r="H31" s="201">
        <f>E31+F31-G31</f>
        <v>1408</v>
      </c>
      <c r="I31" s="202"/>
      <c r="J31" s="192"/>
      <c r="K31" s="192"/>
      <c r="L31" s="192"/>
    </row>
    <row r="32" spans="1:12" ht="12.75">
      <c r="A32" s="39"/>
      <c r="B32" s="209"/>
      <c r="C32" s="152">
        <v>4260</v>
      </c>
      <c r="D32" s="153" t="s">
        <v>189</v>
      </c>
      <c r="E32" s="201">
        <v>6000</v>
      </c>
      <c r="F32" s="201"/>
      <c r="G32" s="201"/>
      <c r="H32" s="201">
        <f>E32+F32-G32</f>
        <v>6000</v>
      </c>
      <c r="I32" s="202"/>
      <c r="J32" s="192"/>
      <c r="K32" s="192"/>
      <c r="L32" s="192"/>
    </row>
    <row r="33" spans="1:12" ht="12.75">
      <c r="A33" s="39"/>
      <c r="B33" s="209"/>
      <c r="C33" s="43">
        <v>4270</v>
      </c>
      <c r="D33" s="118" t="s">
        <v>206</v>
      </c>
      <c r="E33" s="201">
        <v>19400</v>
      </c>
      <c r="F33" s="201"/>
      <c r="G33" s="201"/>
      <c r="H33" s="201">
        <f>E33+F33-G33</f>
        <v>19400</v>
      </c>
      <c r="I33" s="202"/>
      <c r="J33" s="192"/>
      <c r="K33" s="192"/>
      <c r="L33" s="192"/>
    </row>
    <row r="34" spans="1:12" ht="12.75">
      <c r="A34" s="39"/>
      <c r="B34" s="209"/>
      <c r="C34" s="152">
        <v>4300</v>
      </c>
      <c r="D34" s="153" t="s">
        <v>179</v>
      </c>
      <c r="E34" s="201">
        <v>5000</v>
      </c>
      <c r="F34" s="201"/>
      <c r="G34" s="201"/>
      <c r="H34" s="201">
        <f>E34+F34-G34</f>
        <v>5000</v>
      </c>
      <c r="I34" s="202"/>
      <c r="J34" s="192"/>
      <c r="K34" s="192"/>
      <c r="L34" s="192"/>
    </row>
    <row r="35" spans="1:12" ht="12.75">
      <c r="A35" s="39"/>
      <c r="B35" s="209"/>
      <c r="C35" s="43">
        <v>4350</v>
      </c>
      <c r="D35" s="118" t="s">
        <v>190</v>
      </c>
      <c r="E35" s="201">
        <v>1000</v>
      </c>
      <c r="F35" s="201"/>
      <c r="G35" s="201">
        <v>850</v>
      </c>
      <c r="H35" s="201">
        <f>E35+F35-G35</f>
        <v>150</v>
      </c>
      <c r="I35" s="202"/>
      <c r="J35" s="192"/>
      <c r="K35" s="192"/>
      <c r="L35" s="192"/>
    </row>
    <row r="36" spans="1:12" ht="12.75">
      <c r="A36" s="39"/>
      <c r="B36" s="209"/>
      <c r="C36" s="43">
        <v>4370</v>
      </c>
      <c r="D36" s="118" t="s">
        <v>192</v>
      </c>
      <c r="E36" s="201">
        <v>2000</v>
      </c>
      <c r="F36" s="201"/>
      <c r="G36" s="201"/>
      <c r="H36" s="201">
        <f>E36+F36-G36</f>
        <v>2000</v>
      </c>
      <c r="I36" s="202"/>
      <c r="J36" s="192"/>
      <c r="K36" s="192"/>
      <c r="L36" s="192"/>
    </row>
    <row r="37" spans="1:12" ht="12.75">
      <c r="A37" s="39"/>
      <c r="B37" s="209"/>
      <c r="C37" s="152">
        <v>4410</v>
      </c>
      <c r="D37" s="153" t="s">
        <v>185</v>
      </c>
      <c r="E37" s="201">
        <v>1500</v>
      </c>
      <c r="F37" s="201"/>
      <c r="G37" s="201"/>
      <c r="H37" s="201">
        <f>E37+F37-G37</f>
        <v>1500</v>
      </c>
      <c r="I37" s="202"/>
      <c r="J37" s="192"/>
      <c r="K37" s="192"/>
      <c r="L37" s="192"/>
    </row>
    <row r="38" spans="1:12" ht="12.75">
      <c r="A38" s="39"/>
      <c r="B38" s="209"/>
      <c r="C38" s="152">
        <v>4430</v>
      </c>
      <c r="D38" s="153" t="s">
        <v>165</v>
      </c>
      <c r="E38" s="201">
        <v>500</v>
      </c>
      <c r="F38" s="201"/>
      <c r="G38" s="201"/>
      <c r="H38" s="201">
        <f>E38+F38-G38</f>
        <v>500</v>
      </c>
      <c r="I38" s="202"/>
      <c r="J38" s="192"/>
      <c r="K38" s="192"/>
      <c r="L38" s="192"/>
    </row>
    <row r="39" spans="1:12" ht="12.75">
      <c r="A39" s="39"/>
      <c r="B39" s="209"/>
      <c r="C39" s="152">
        <v>4440</v>
      </c>
      <c r="D39" s="153" t="s">
        <v>182</v>
      </c>
      <c r="E39" s="201">
        <v>25939</v>
      </c>
      <c r="F39" s="210"/>
      <c r="G39" s="201"/>
      <c r="H39" s="201">
        <f>E39+F39-G39</f>
        <v>25939</v>
      </c>
      <c r="I39" s="202"/>
      <c r="J39" s="192"/>
      <c r="K39" s="192"/>
      <c r="L39" s="192"/>
    </row>
    <row r="40" spans="1:12" ht="24.75">
      <c r="A40" s="39"/>
      <c r="B40" s="209"/>
      <c r="C40" s="43">
        <v>4740</v>
      </c>
      <c r="D40" s="27" t="s">
        <v>194</v>
      </c>
      <c r="E40" s="201">
        <v>400</v>
      </c>
      <c r="F40" s="201"/>
      <c r="G40" s="201"/>
      <c r="H40" s="201">
        <f>E40+F40-G40</f>
        <v>400</v>
      </c>
      <c r="I40" s="202"/>
      <c r="J40" s="192"/>
      <c r="K40" s="192"/>
      <c r="L40" s="192"/>
    </row>
    <row r="41" spans="1:12" ht="12.75">
      <c r="A41" s="39"/>
      <c r="B41" s="211"/>
      <c r="C41" s="43">
        <v>4750</v>
      </c>
      <c r="D41" s="27" t="s">
        <v>195</v>
      </c>
      <c r="E41" s="201">
        <v>2600</v>
      </c>
      <c r="F41" s="201"/>
      <c r="G41" s="201"/>
      <c r="H41" s="201">
        <f>E41+F41-G41</f>
        <v>2600</v>
      </c>
      <c r="I41" s="202"/>
      <c r="J41" s="192"/>
      <c r="K41" s="192"/>
      <c r="L41" s="192"/>
    </row>
    <row r="42" spans="1:12" ht="14.25" customHeight="1">
      <c r="A42" s="39"/>
      <c r="B42" s="197">
        <v>80104</v>
      </c>
      <c r="C42" s="212" t="s">
        <v>235</v>
      </c>
      <c r="D42" s="212"/>
      <c r="E42" s="207">
        <f>SUM(E43:E50)</f>
        <v>39343</v>
      </c>
      <c r="F42" s="207">
        <f>SUM(F43:F50)</f>
        <v>0</v>
      </c>
      <c r="G42" s="207">
        <f>SUM(G43:G50)</f>
        <v>0</v>
      </c>
      <c r="H42" s="207">
        <f>SUM(H43:H50)</f>
        <v>39343</v>
      </c>
      <c r="I42" s="208"/>
      <c r="J42" s="192"/>
      <c r="K42" s="192"/>
      <c r="L42" s="192"/>
    </row>
    <row r="43" spans="1:12" ht="12.75">
      <c r="A43" s="39"/>
      <c r="B43" s="209"/>
      <c r="C43" s="152">
        <v>3020</v>
      </c>
      <c r="D43" s="153" t="s">
        <v>187</v>
      </c>
      <c r="E43" s="68">
        <v>2300</v>
      </c>
      <c r="F43" s="68"/>
      <c r="G43" s="68"/>
      <c r="H43" s="201">
        <f>E43+F43-G43</f>
        <v>2300</v>
      </c>
      <c r="I43" s="202"/>
      <c r="J43" s="192"/>
      <c r="K43" s="192"/>
      <c r="L43" s="192"/>
    </row>
    <row r="44" spans="1:12" ht="12.75">
      <c r="A44" s="39"/>
      <c r="B44" s="209"/>
      <c r="C44" s="43">
        <v>3040</v>
      </c>
      <c r="D44" s="69" t="s">
        <v>188</v>
      </c>
      <c r="E44" s="68"/>
      <c r="F44" s="68"/>
      <c r="G44" s="68"/>
      <c r="H44" s="201">
        <f>E44+F44-G44</f>
        <v>0</v>
      </c>
      <c r="I44" s="202"/>
      <c r="J44" s="192"/>
      <c r="K44" s="192"/>
      <c r="L44" s="192"/>
    </row>
    <row r="45" spans="1:12" ht="12.75">
      <c r="A45" s="39"/>
      <c r="B45" s="209"/>
      <c r="C45" s="152">
        <v>4010</v>
      </c>
      <c r="D45" s="153" t="s">
        <v>174</v>
      </c>
      <c r="E45" s="201">
        <v>25000</v>
      </c>
      <c r="F45" s="201"/>
      <c r="G45" s="201"/>
      <c r="H45" s="201">
        <f>E45+F45-G45</f>
        <v>25000</v>
      </c>
      <c r="I45" s="202"/>
      <c r="J45" s="192"/>
      <c r="K45" s="192"/>
      <c r="L45" s="192"/>
    </row>
    <row r="46" spans="1:12" ht="12.75">
      <c r="A46" s="39"/>
      <c r="B46" s="209"/>
      <c r="C46" s="152">
        <v>4040</v>
      </c>
      <c r="D46" s="153" t="s">
        <v>181</v>
      </c>
      <c r="E46" s="201">
        <v>4100</v>
      </c>
      <c r="F46" s="201"/>
      <c r="G46" s="201"/>
      <c r="H46" s="201">
        <f>E46+F46-G46</f>
        <v>4100</v>
      </c>
      <c r="I46" s="202"/>
      <c r="J46" s="192"/>
      <c r="K46" s="192"/>
      <c r="L46" s="192"/>
    </row>
    <row r="47" spans="1:12" ht="12.75">
      <c r="A47" s="39"/>
      <c r="B47" s="209"/>
      <c r="C47" s="152">
        <v>4110</v>
      </c>
      <c r="D47" s="153" t="s">
        <v>176</v>
      </c>
      <c r="E47" s="201">
        <v>5130</v>
      </c>
      <c r="F47" s="201"/>
      <c r="G47" s="201"/>
      <c r="H47" s="201">
        <f>E47+F47-G47</f>
        <v>5130</v>
      </c>
      <c r="I47" s="202"/>
      <c r="J47" s="192"/>
      <c r="K47" s="192"/>
      <c r="L47" s="192"/>
    </row>
    <row r="48" spans="1:12" ht="12.75">
      <c r="A48" s="39"/>
      <c r="B48" s="209"/>
      <c r="C48" s="152">
        <v>4120</v>
      </c>
      <c r="D48" s="153" t="s">
        <v>177</v>
      </c>
      <c r="E48" s="201">
        <v>730</v>
      </c>
      <c r="F48" s="201"/>
      <c r="G48" s="201"/>
      <c r="H48" s="201">
        <f>E48+F48-G48</f>
        <v>730</v>
      </c>
      <c r="I48" s="202"/>
      <c r="J48" s="192"/>
      <c r="K48" s="192"/>
      <c r="L48" s="192"/>
    </row>
    <row r="49" spans="1:12" ht="12.75">
      <c r="A49" s="39"/>
      <c r="B49" s="209"/>
      <c r="C49" s="152">
        <v>4410</v>
      </c>
      <c r="D49" s="153" t="s">
        <v>185</v>
      </c>
      <c r="E49" s="201">
        <v>100</v>
      </c>
      <c r="F49" s="201"/>
      <c r="G49" s="201"/>
      <c r="H49" s="201">
        <f>E49+F49-G49</f>
        <v>100</v>
      </c>
      <c r="I49" s="202"/>
      <c r="J49" s="192"/>
      <c r="K49" s="192"/>
      <c r="L49" s="192"/>
    </row>
    <row r="50" spans="1:12" ht="12.75">
      <c r="A50" s="133"/>
      <c r="B50" s="178"/>
      <c r="C50" s="152">
        <v>4440</v>
      </c>
      <c r="D50" s="153" t="s">
        <v>182</v>
      </c>
      <c r="E50" s="201">
        <v>1983</v>
      </c>
      <c r="F50" s="201"/>
      <c r="G50" s="201"/>
      <c r="H50" s="201">
        <f>E50+F50-G50</f>
        <v>1983</v>
      </c>
      <c r="I50" s="202"/>
      <c r="J50" s="192"/>
      <c r="K50" s="192"/>
      <c r="L50" s="192"/>
    </row>
    <row r="51" spans="1:12" ht="12.75">
      <c r="A51" s="150"/>
      <c r="B51" s="93">
        <v>80104</v>
      </c>
      <c r="C51" s="212" t="s">
        <v>236</v>
      </c>
      <c r="D51" s="212"/>
      <c r="E51" s="207">
        <f>SUM(E52:E59)</f>
        <v>44983</v>
      </c>
      <c r="F51" s="207">
        <f>SUM(F52:F59)</f>
        <v>0</v>
      </c>
      <c r="G51" s="207">
        <f>SUM(G52:G59)</f>
        <v>0</v>
      </c>
      <c r="H51" s="207">
        <f>SUM(H52:H59)</f>
        <v>44983</v>
      </c>
      <c r="I51" s="208"/>
      <c r="J51" s="192"/>
      <c r="K51" s="192"/>
      <c r="L51" s="192"/>
    </row>
    <row r="52" spans="1:12" ht="12.75">
      <c r="A52" s="39"/>
      <c r="B52" s="95"/>
      <c r="C52" s="152">
        <v>3020</v>
      </c>
      <c r="D52" s="153" t="s">
        <v>187</v>
      </c>
      <c r="E52" s="201">
        <f>2100+700+300</f>
        <v>3100</v>
      </c>
      <c r="F52" s="201"/>
      <c r="G52" s="201"/>
      <c r="H52" s="201">
        <f>E52+F52-G52</f>
        <v>3100</v>
      </c>
      <c r="I52" s="202"/>
      <c r="J52" s="192"/>
      <c r="K52" s="192"/>
      <c r="L52" s="192"/>
    </row>
    <row r="53" spans="1:12" ht="12.75">
      <c r="A53" s="39"/>
      <c r="B53" s="213"/>
      <c r="C53" s="43">
        <v>3040</v>
      </c>
      <c r="D53" s="69" t="s">
        <v>188</v>
      </c>
      <c r="E53" s="201">
        <v>1000</v>
      </c>
      <c r="F53" s="201"/>
      <c r="G53" s="201"/>
      <c r="H53" s="201">
        <f>E53+F53-G53</f>
        <v>1000</v>
      </c>
      <c r="I53" s="202"/>
      <c r="J53" s="192"/>
      <c r="K53" s="192"/>
      <c r="L53" s="192"/>
    </row>
    <row r="54" spans="1:12" ht="12.75">
      <c r="A54" s="39"/>
      <c r="B54" s="213"/>
      <c r="C54" s="152">
        <v>4010</v>
      </c>
      <c r="D54" s="153" t="s">
        <v>174</v>
      </c>
      <c r="E54" s="201">
        <v>30000</v>
      </c>
      <c r="F54" s="201"/>
      <c r="G54" s="201"/>
      <c r="H54" s="201">
        <f>E54+F54-G54</f>
        <v>30000</v>
      </c>
      <c r="I54" s="202"/>
      <c r="J54" s="192"/>
      <c r="K54" s="192"/>
      <c r="L54" s="192"/>
    </row>
    <row r="55" spans="1:12" ht="12.75">
      <c r="A55" s="39"/>
      <c r="B55" s="213"/>
      <c r="C55" s="152">
        <v>4040</v>
      </c>
      <c r="D55" s="153" t="s">
        <v>181</v>
      </c>
      <c r="E55" s="201">
        <v>1950</v>
      </c>
      <c r="F55" s="201"/>
      <c r="G55" s="201"/>
      <c r="H55" s="201">
        <f>E55+F55-G55</f>
        <v>1950</v>
      </c>
      <c r="I55" s="202"/>
      <c r="J55" s="192"/>
      <c r="K55" s="192"/>
      <c r="L55" s="192"/>
    </row>
    <row r="56" spans="1:12" ht="12.75">
      <c r="A56" s="39"/>
      <c r="B56" s="213"/>
      <c r="C56" s="152">
        <v>4110</v>
      </c>
      <c r="D56" s="153" t="s">
        <v>176</v>
      </c>
      <c r="E56" s="201">
        <v>6000</v>
      </c>
      <c r="F56" s="201"/>
      <c r="G56" s="201"/>
      <c r="H56" s="201">
        <f>E56+F56-G56</f>
        <v>6000</v>
      </c>
      <c r="I56" s="202"/>
      <c r="J56" s="192"/>
      <c r="K56" s="192"/>
      <c r="L56" s="192"/>
    </row>
    <row r="57" spans="1:12" ht="12.75">
      <c r="A57" s="39"/>
      <c r="B57" s="213"/>
      <c r="C57" s="152">
        <v>4120</v>
      </c>
      <c r="D57" s="153" t="s">
        <v>177</v>
      </c>
      <c r="E57" s="201">
        <f>800+50</f>
        <v>850</v>
      </c>
      <c r="F57" s="201"/>
      <c r="G57" s="201"/>
      <c r="H57" s="201">
        <f>E57+F57-G57</f>
        <v>850</v>
      </c>
      <c r="I57" s="202"/>
      <c r="J57" s="192"/>
      <c r="K57" s="192"/>
      <c r="L57" s="192"/>
    </row>
    <row r="58" spans="1:12" ht="12.75">
      <c r="A58" s="39"/>
      <c r="B58" s="213"/>
      <c r="C58" s="152">
        <v>4410</v>
      </c>
      <c r="D58" s="153" t="s">
        <v>185</v>
      </c>
      <c r="E58" s="201">
        <v>100</v>
      </c>
      <c r="F58" s="201"/>
      <c r="G58" s="201"/>
      <c r="H58" s="201">
        <f>E58+F58-G58</f>
        <v>100</v>
      </c>
      <c r="I58" s="202"/>
      <c r="J58" s="192"/>
      <c r="K58" s="192"/>
      <c r="L58" s="192"/>
    </row>
    <row r="59" spans="1:12" ht="12.75">
      <c r="A59" s="39"/>
      <c r="B59" s="178"/>
      <c r="C59" s="152">
        <v>4440</v>
      </c>
      <c r="D59" s="153" t="s">
        <v>182</v>
      </c>
      <c r="E59" s="201">
        <v>1983</v>
      </c>
      <c r="F59" s="201"/>
      <c r="G59" s="201"/>
      <c r="H59" s="201">
        <f>E59+F59-G59</f>
        <v>1983</v>
      </c>
      <c r="I59" s="202"/>
      <c r="J59" s="192"/>
      <c r="K59" s="192"/>
      <c r="L59" s="192"/>
    </row>
    <row r="60" spans="1:12" ht="12.75">
      <c r="A60" s="39"/>
      <c r="B60" s="197">
        <v>80110</v>
      </c>
      <c r="C60" s="40" t="s">
        <v>208</v>
      </c>
      <c r="D60" s="40"/>
      <c r="E60" s="207">
        <f>SUM(E61:E78)</f>
        <v>697457</v>
      </c>
      <c r="F60" s="207">
        <f>SUM(F61:F78)</f>
        <v>14964</v>
      </c>
      <c r="G60" s="207">
        <f>SUM(G61:G78)</f>
        <v>12820</v>
      </c>
      <c r="H60" s="207">
        <f>SUM(H61:H78)</f>
        <v>699601</v>
      </c>
      <c r="I60" s="208"/>
      <c r="J60" s="192"/>
      <c r="K60" s="205"/>
      <c r="L60" s="192"/>
    </row>
    <row r="61" spans="1:12" ht="12.75">
      <c r="A61" s="39"/>
      <c r="B61" s="200"/>
      <c r="C61" s="152">
        <v>3020</v>
      </c>
      <c r="D61" s="153" t="s">
        <v>187</v>
      </c>
      <c r="E61" s="201">
        <f>26500+8800+3700</f>
        <v>39000</v>
      </c>
      <c r="F61" s="201"/>
      <c r="G61" s="201"/>
      <c r="H61" s="201">
        <f>E61+F61-G61</f>
        <v>39000</v>
      </c>
      <c r="I61" s="202"/>
      <c r="J61" s="192"/>
      <c r="K61" s="205"/>
      <c r="L61" s="192"/>
    </row>
    <row r="62" spans="1:12" ht="12.75">
      <c r="A62" s="39"/>
      <c r="B62" s="200"/>
      <c r="C62" s="43">
        <v>3040</v>
      </c>
      <c r="D62" s="69" t="s">
        <v>188</v>
      </c>
      <c r="E62" s="201">
        <v>4000</v>
      </c>
      <c r="F62" s="201"/>
      <c r="G62" s="201"/>
      <c r="H62" s="201">
        <f>E62+F62-G62</f>
        <v>4000</v>
      </c>
      <c r="I62" s="202"/>
      <c r="J62" s="192"/>
      <c r="K62" s="205"/>
      <c r="L62" s="192"/>
    </row>
    <row r="63" spans="1:12" ht="12.75">
      <c r="A63" s="39"/>
      <c r="B63" s="200"/>
      <c r="C63" s="152">
        <v>4010</v>
      </c>
      <c r="D63" s="153" t="s">
        <v>174</v>
      </c>
      <c r="E63" s="201">
        <v>409000</v>
      </c>
      <c r="F63" s="201"/>
      <c r="G63" s="201"/>
      <c r="H63" s="201">
        <f>E63+F63-G63</f>
        <v>409000</v>
      </c>
      <c r="I63" s="202"/>
      <c r="J63" s="192"/>
      <c r="K63" s="205"/>
      <c r="L63" s="192"/>
    </row>
    <row r="64" spans="1:12" ht="12.75">
      <c r="A64" s="39"/>
      <c r="B64" s="200"/>
      <c r="C64" s="152">
        <v>4040</v>
      </c>
      <c r="D64" s="153" t="s">
        <v>181</v>
      </c>
      <c r="E64" s="203">
        <v>32600</v>
      </c>
      <c r="F64" s="203"/>
      <c r="G64" s="203">
        <v>650</v>
      </c>
      <c r="H64" s="201">
        <f>E64+F64-G64</f>
        <v>31950</v>
      </c>
      <c r="I64" s="202"/>
      <c r="J64" s="192"/>
      <c r="K64" s="205"/>
      <c r="L64" s="192"/>
    </row>
    <row r="65" spans="1:12" ht="12.75">
      <c r="A65" s="39"/>
      <c r="B65" s="200"/>
      <c r="C65" s="152">
        <v>4110</v>
      </c>
      <c r="D65" s="153" t="s">
        <v>176</v>
      </c>
      <c r="E65" s="201">
        <v>82100</v>
      </c>
      <c r="F65" s="201"/>
      <c r="G65" s="201"/>
      <c r="H65" s="201">
        <f>E65+F65-G65</f>
        <v>82100</v>
      </c>
      <c r="I65" s="202"/>
      <c r="J65" s="192"/>
      <c r="K65" s="205"/>
      <c r="L65" s="192"/>
    </row>
    <row r="66" spans="1:12" ht="12.75">
      <c r="A66" s="39"/>
      <c r="B66" s="200"/>
      <c r="C66" s="152">
        <v>4120</v>
      </c>
      <c r="D66" s="153" t="s">
        <v>177</v>
      </c>
      <c r="E66" s="201">
        <v>11700</v>
      </c>
      <c r="F66" s="201"/>
      <c r="G66" s="201"/>
      <c r="H66" s="201">
        <f>E66+F66-G66</f>
        <v>11700</v>
      </c>
      <c r="I66" s="202"/>
      <c r="J66" s="192"/>
      <c r="K66" s="205"/>
      <c r="L66" s="192"/>
    </row>
    <row r="67" spans="1:12" ht="12.75">
      <c r="A67" s="39"/>
      <c r="B67" s="200"/>
      <c r="C67" s="152">
        <v>4210</v>
      </c>
      <c r="D67" s="153" t="s">
        <v>163</v>
      </c>
      <c r="E67" s="201">
        <v>40000</v>
      </c>
      <c r="F67" s="201">
        <f>6070+650+5000+600</f>
        <v>12320</v>
      </c>
      <c r="G67" s="201"/>
      <c r="H67" s="201">
        <f>E67+F67-G67</f>
        <v>52320</v>
      </c>
      <c r="I67" s="202"/>
      <c r="J67" s="192"/>
      <c r="K67" s="205"/>
      <c r="L67" s="192"/>
    </row>
    <row r="68" spans="1:12" ht="12.75">
      <c r="A68" s="39"/>
      <c r="B68" s="200"/>
      <c r="C68" s="152">
        <v>4240</v>
      </c>
      <c r="D68" s="153" t="s">
        <v>205</v>
      </c>
      <c r="E68" s="201">
        <v>1407</v>
      </c>
      <c r="F68" s="201">
        <v>500</v>
      </c>
      <c r="G68" s="201"/>
      <c r="H68" s="201">
        <f>E68+F68-G68</f>
        <v>1907</v>
      </c>
      <c r="I68" s="202"/>
      <c r="J68" s="192"/>
      <c r="K68" s="192"/>
      <c r="L68" s="192"/>
    </row>
    <row r="69" spans="1:12" ht="12.75">
      <c r="A69" s="39"/>
      <c r="B69" s="200"/>
      <c r="C69" s="152">
        <v>4260</v>
      </c>
      <c r="D69" s="153" t="s">
        <v>189</v>
      </c>
      <c r="E69" s="201">
        <v>6000</v>
      </c>
      <c r="F69" s="201"/>
      <c r="G69" s="201"/>
      <c r="H69" s="201">
        <f>E69+F69-G69</f>
        <v>6000</v>
      </c>
      <c r="I69" s="202"/>
      <c r="J69" s="192"/>
      <c r="K69" s="192"/>
      <c r="L69" s="192"/>
    </row>
    <row r="70" spans="1:12" ht="12.75">
      <c r="A70" s="39"/>
      <c r="B70" s="200"/>
      <c r="C70" s="43">
        <v>4270</v>
      </c>
      <c r="D70" s="118" t="s">
        <v>206</v>
      </c>
      <c r="E70" s="201">
        <v>20000</v>
      </c>
      <c r="F70" s="201"/>
      <c r="G70" s="201">
        <v>6070</v>
      </c>
      <c r="H70" s="201">
        <f>E70+F70-G70</f>
        <v>13930</v>
      </c>
      <c r="I70" s="202"/>
      <c r="J70" s="192"/>
      <c r="K70" s="192"/>
      <c r="L70" s="192"/>
    </row>
    <row r="71" spans="1:12" ht="12.75">
      <c r="A71" s="39"/>
      <c r="B71" s="200"/>
      <c r="C71" s="152">
        <v>4300</v>
      </c>
      <c r="D71" s="153" t="s">
        <v>179</v>
      </c>
      <c r="E71" s="201">
        <v>15000</v>
      </c>
      <c r="F71" s="201"/>
      <c r="G71" s="201">
        <v>5000</v>
      </c>
      <c r="H71" s="201">
        <f>E71+F71-G71</f>
        <v>10000</v>
      </c>
      <c r="I71" s="202"/>
      <c r="J71" s="192"/>
      <c r="K71" s="192"/>
      <c r="L71" s="192"/>
    </row>
    <row r="72" spans="1:12" ht="12.75">
      <c r="A72" s="39"/>
      <c r="B72" s="200"/>
      <c r="C72" s="43">
        <v>4350</v>
      </c>
      <c r="D72" s="118" t="s">
        <v>190</v>
      </c>
      <c r="E72" s="201">
        <v>1000</v>
      </c>
      <c r="F72" s="201"/>
      <c r="G72" s="201">
        <v>500</v>
      </c>
      <c r="H72" s="201">
        <f>E72+F72-G72</f>
        <v>500</v>
      </c>
      <c r="I72" s="202"/>
      <c r="J72" s="192"/>
      <c r="K72" s="192"/>
      <c r="L72" s="192"/>
    </row>
    <row r="73" spans="1:12" ht="12.75">
      <c r="A73" s="39"/>
      <c r="B73" s="200"/>
      <c r="C73" s="43">
        <v>4370</v>
      </c>
      <c r="D73" s="118" t="s">
        <v>192</v>
      </c>
      <c r="E73" s="201">
        <v>2000</v>
      </c>
      <c r="F73" s="201"/>
      <c r="G73" s="201">
        <v>600</v>
      </c>
      <c r="H73" s="201">
        <f>E73+F73-G73</f>
        <v>1400</v>
      </c>
      <c r="I73" s="202"/>
      <c r="J73" s="192"/>
      <c r="K73" s="192"/>
      <c r="L73" s="192"/>
    </row>
    <row r="74" spans="1:12" ht="12.75">
      <c r="A74" s="39"/>
      <c r="B74" s="200"/>
      <c r="C74" s="152">
        <v>4410</v>
      </c>
      <c r="D74" s="153" t="s">
        <v>185</v>
      </c>
      <c r="E74" s="201">
        <v>2500</v>
      </c>
      <c r="F74" s="201"/>
      <c r="G74" s="201"/>
      <c r="H74" s="201">
        <f>E74+F74-G74</f>
        <v>2500</v>
      </c>
      <c r="I74" s="202"/>
      <c r="J74" s="192"/>
      <c r="K74" s="192"/>
      <c r="L74" s="192"/>
    </row>
    <row r="75" spans="1:12" ht="12.75">
      <c r="A75" s="39"/>
      <c r="B75" s="200"/>
      <c r="C75" s="152">
        <v>4430</v>
      </c>
      <c r="D75" s="153" t="s">
        <v>165</v>
      </c>
      <c r="E75" s="201">
        <v>500</v>
      </c>
      <c r="F75" s="201"/>
      <c r="G75" s="201"/>
      <c r="H75" s="201">
        <f>E75+F75-G75</f>
        <v>500</v>
      </c>
      <c r="I75" s="202"/>
      <c r="J75" s="192"/>
      <c r="K75" s="192"/>
      <c r="L75" s="192"/>
    </row>
    <row r="76" spans="1:12" ht="12.75">
      <c r="A76" s="39"/>
      <c r="B76" s="200"/>
      <c r="C76" s="152">
        <v>4440</v>
      </c>
      <c r="D76" s="153" t="s">
        <v>182</v>
      </c>
      <c r="E76" s="201">
        <f>1820+24830</f>
        <v>26650</v>
      </c>
      <c r="F76" s="201">
        <v>2144</v>
      </c>
      <c r="G76" s="201"/>
      <c r="H76" s="201">
        <f>E76+F76-G76</f>
        <v>28794</v>
      </c>
      <c r="I76" s="202"/>
      <c r="J76" s="205"/>
      <c r="K76" s="192"/>
      <c r="L76" s="192"/>
    </row>
    <row r="77" spans="1:12" ht="24.75">
      <c r="A77" s="39"/>
      <c r="B77" s="200"/>
      <c r="C77" s="43">
        <v>4740</v>
      </c>
      <c r="D77" s="27" t="s">
        <v>194</v>
      </c>
      <c r="E77" s="201">
        <v>2000</v>
      </c>
      <c r="F77" s="201"/>
      <c r="G77" s="201"/>
      <c r="H77" s="201">
        <f>E77+F77-G77</f>
        <v>2000</v>
      </c>
      <c r="I77" s="202"/>
      <c r="J77" s="192"/>
      <c r="K77" s="192"/>
      <c r="L77" s="192"/>
    </row>
    <row r="78" spans="1:12" ht="12.75">
      <c r="A78" s="39"/>
      <c r="B78" s="200"/>
      <c r="C78" s="43">
        <v>4750</v>
      </c>
      <c r="D78" s="27" t="s">
        <v>195</v>
      </c>
      <c r="E78" s="201">
        <v>2000</v>
      </c>
      <c r="F78" s="201"/>
      <c r="G78" s="201"/>
      <c r="H78" s="201">
        <f>E78+F78-G78</f>
        <v>2000</v>
      </c>
      <c r="I78" s="202"/>
      <c r="J78" s="192"/>
      <c r="K78" s="192"/>
      <c r="L78" s="192"/>
    </row>
    <row r="79" spans="1:12" ht="12.75">
      <c r="A79" s="39"/>
      <c r="B79" s="197">
        <v>80113</v>
      </c>
      <c r="C79" s="40" t="s">
        <v>209</v>
      </c>
      <c r="D79" s="40"/>
      <c r="E79" s="214">
        <f>SUM(E80:E87)</f>
        <v>215570</v>
      </c>
      <c r="F79" s="214">
        <f>SUM(F80:F87)</f>
        <v>0</v>
      </c>
      <c r="G79" s="214">
        <f>SUM(G80:G87)</f>
        <v>2456</v>
      </c>
      <c r="H79" s="214">
        <f>SUM(H80:H87)</f>
        <v>213114</v>
      </c>
      <c r="I79" s="215"/>
      <c r="J79" s="192"/>
      <c r="K79" s="192"/>
      <c r="L79" s="192"/>
    </row>
    <row r="80" spans="1:12" ht="12.75">
      <c r="A80" s="39"/>
      <c r="B80" s="209"/>
      <c r="C80" s="152">
        <v>4010</v>
      </c>
      <c r="D80" s="153" t="s">
        <v>174</v>
      </c>
      <c r="E80" s="201">
        <v>11500</v>
      </c>
      <c r="F80" s="201"/>
      <c r="G80" s="201"/>
      <c r="H80" s="201">
        <f>E80+F80-G80</f>
        <v>11500</v>
      </c>
      <c r="I80" s="202"/>
      <c r="J80"/>
      <c r="K80"/>
      <c r="L80" s="192"/>
    </row>
    <row r="81" spans="1:12" ht="12.75">
      <c r="A81" s="39"/>
      <c r="B81" s="209"/>
      <c r="C81" s="152">
        <v>4040</v>
      </c>
      <c r="D81" s="153" t="s">
        <v>181</v>
      </c>
      <c r="E81" s="201">
        <v>2540</v>
      </c>
      <c r="F81" s="201"/>
      <c r="G81" s="201"/>
      <c r="H81" s="201">
        <f>E81+F81-G81</f>
        <v>2540</v>
      </c>
      <c r="I81" s="202"/>
      <c r="J81"/>
      <c r="K81"/>
      <c r="L81" s="192"/>
    </row>
    <row r="82" spans="1:12" ht="12.75">
      <c r="A82" s="39"/>
      <c r="B82" s="209"/>
      <c r="C82" s="152">
        <v>4110</v>
      </c>
      <c r="D82" s="153" t="s">
        <v>176</v>
      </c>
      <c r="E82" s="201">
        <f>3850+270</f>
        <v>4120</v>
      </c>
      <c r="F82" s="201"/>
      <c r="G82" s="201"/>
      <c r="H82" s="201">
        <f>E82+F82-G82</f>
        <v>4120</v>
      </c>
      <c r="I82" s="202"/>
      <c r="J82"/>
      <c r="K82"/>
      <c r="L82" s="192"/>
    </row>
    <row r="83" spans="1:12" ht="12.75">
      <c r="A83" s="39"/>
      <c r="B83" s="209"/>
      <c r="C83" s="152">
        <v>4120</v>
      </c>
      <c r="D83" s="153" t="s">
        <v>177</v>
      </c>
      <c r="E83" s="201">
        <f>550+40</f>
        <v>590</v>
      </c>
      <c r="F83" s="201"/>
      <c r="G83" s="201"/>
      <c r="H83" s="201">
        <f>E83+F83-G83</f>
        <v>590</v>
      </c>
      <c r="I83" s="202"/>
      <c r="J83"/>
      <c r="K83"/>
      <c r="L83" s="192"/>
    </row>
    <row r="84" spans="1:12" ht="12.75">
      <c r="A84" s="39"/>
      <c r="B84" s="209"/>
      <c r="C84" s="152">
        <v>4210</v>
      </c>
      <c r="D84" s="153" t="s">
        <v>163</v>
      </c>
      <c r="E84" s="201">
        <v>15000</v>
      </c>
      <c r="F84" s="201"/>
      <c r="G84" s="201"/>
      <c r="H84" s="201">
        <f>E84+F84-G84</f>
        <v>15000</v>
      </c>
      <c r="I84" s="202"/>
      <c r="J84"/>
      <c r="K84"/>
      <c r="L84" s="192"/>
    </row>
    <row r="85" spans="1:12" ht="12.75">
      <c r="A85" s="39"/>
      <c r="B85" s="209"/>
      <c r="C85" s="152">
        <v>4300</v>
      </c>
      <c r="D85" s="153" t="s">
        <v>179</v>
      </c>
      <c r="E85" s="201">
        <v>177000</v>
      </c>
      <c r="F85" s="201"/>
      <c r="G85" s="201">
        <v>2456</v>
      </c>
      <c r="H85" s="201">
        <f>E85+F85-G85</f>
        <v>174544</v>
      </c>
      <c r="I85" s="202"/>
      <c r="J85" s="192"/>
      <c r="K85" s="192"/>
      <c r="L85" s="192"/>
    </row>
    <row r="86" spans="1:12" ht="12.75">
      <c r="A86" s="39"/>
      <c r="B86" s="209"/>
      <c r="C86" s="152">
        <v>4430</v>
      </c>
      <c r="D86" s="153" t="s">
        <v>165</v>
      </c>
      <c r="E86" s="201">
        <v>3000</v>
      </c>
      <c r="F86" s="201"/>
      <c r="G86" s="201"/>
      <c r="H86" s="201">
        <f>E86+F86-G86</f>
        <v>3000</v>
      </c>
      <c r="I86" s="202"/>
      <c r="J86" s="192"/>
      <c r="K86" s="192"/>
      <c r="L86" s="192"/>
    </row>
    <row r="87" spans="1:12" ht="12.75">
      <c r="A87" s="39"/>
      <c r="B87" s="209"/>
      <c r="C87" s="152">
        <v>4440</v>
      </c>
      <c r="D87" s="153" t="s">
        <v>182</v>
      </c>
      <c r="E87" s="201">
        <v>1820</v>
      </c>
      <c r="F87" s="201"/>
      <c r="G87" s="201"/>
      <c r="H87" s="201">
        <f>E87+F87-G87</f>
        <v>1820</v>
      </c>
      <c r="I87" s="202"/>
      <c r="J87" s="192"/>
      <c r="K87" s="192"/>
      <c r="L87" s="192"/>
    </row>
    <row r="88" spans="1:12" ht="12.75">
      <c r="A88" s="39"/>
      <c r="B88" s="93">
        <v>80146</v>
      </c>
      <c r="C88" s="89" t="s">
        <v>210</v>
      </c>
      <c r="D88" s="89"/>
      <c r="E88" s="207">
        <f>SUM(E89:E91)</f>
        <v>10600</v>
      </c>
      <c r="F88" s="207">
        <f>SUM(F89:F91)</f>
        <v>0</v>
      </c>
      <c r="G88" s="207">
        <f>SUM(G89:G91)</f>
        <v>0</v>
      </c>
      <c r="H88" s="207">
        <f>SUM(H89:H91)</f>
        <v>10600</v>
      </c>
      <c r="I88" s="208"/>
      <c r="J88" s="192"/>
      <c r="K88" s="192"/>
      <c r="L88" s="192"/>
    </row>
    <row r="89" spans="1:12" ht="12.75">
      <c r="A89" s="39"/>
      <c r="B89" s="95"/>
      <c r="C89" s="152">
        <v>4210</v>
      </c>
      <c r="D89" s="153" t="s">
        <v>163</v>
      </c>
      <c r="E89" s="201">
        <v>1250</v>
      </c>
      <c r="F89" s="201"/>
      <c r="G89" s="201"/>
      <c r="H89" s="201">
        <f>E89+F89-G89</f>
        <v>1250</v>
      </c>
      <c r="I89" s="202"/>
      <c r="J89" s="192"/>
      <c r="K89" s="192"/>
      <c r="L89" s="192"/>
    </row>
    <row r="90" spans="1:12" ht="12.75">
      <c r="A90" s="39"/>
      <c r="B90" s="95"/>
      <c r="C90" s="43">
        <v>4700</v>
      </c>
      <c r="D90" s="118" t="s">
        <v>193</v>
      </c>
      <c r="E90" s="201">
        <v>8350</v>
      </c>
      <c r="F90" s="201"/>
      <c r="G90" s="201"/>
      <c r="H90" s="201">
        <f>E90+F90-G90</f>
        <v>8350</v>
      </c>
      <c r="I90" s="202"/>
      <c r="J90" s="192"/>
      <c r="K90" s="192"/>
      <c r="L90" s="192"/>
    </row>
    <row r="91" spans="1:12" ht="12.75">
      <c r="A91" s="39"/>
      <c r="B91" s="216"/>
      <c r="C91" s="152">
        <v>4410</v>
      </c>
      <c r="D91" s="153" t="s">
        <v>185</v>
      </c>
      <c r="E91" s="201">
        <v>1000</v>
      </c>
      <c r="F91" s="201"/>
      <c r="G91" s="201"/>
      <c r="H91" s="201">
        <f>E91+F91-G91</f>
        <v>1000</v>
      </c>
      <c r="I91" s="202"/>
      <c r="J91" s="192"/>
      <c r="K91" s="192"/>
      <c r="L91" s="192"/>
    </row>
    <row r="92" spans="1:12" ht="12.75">
      <c r="A92" s="39"/>
      <c r="B92" s="88">
        <v>80195</v>
      </c>
      <c r="C92" s="89" t="s">
        <v>16</v>
      </c>
      <c r="D92" s="89"/>
      <c r="E92" s="214">
        <f>SUM(E93:E95)</f>
        <v>18953</v>
      </c>
      <c r="F92" s="214">
        <f>SUM(F93:F95)</f>
        <v>0</v>
      </c>
      <c r="G92" s="214">
        <f>SUM(G93:G95)</f>
        <v>0</v>
      </c>
      <c r="H92" s="214">
        <f>SUM(H93:H95)</f>
        <v>18953</v>
      </c>
      <c r="I92" s="215"/>
      <c r="J92" s="192"/>
      <c r="K92" s="192"/>
      <c r="L92" s="192"/>
    </row>
    <row r="93" spans="1:12" ht="12.75">
      <c r="A93" s="39"/>
      <c r="B93" s="155"/>
      <c r="C93" s="7">
        <v>3030</v>
      </c>
      <c r="D93" s="118" t="s">
        <v>184</v>
      </c>
      <c r="E93" s="217"/>
      <c r="F93" s="217"/>
      <c r="G93" s="217"/>
      <c r="H93" s="201">
        <f>E93+F93-G93</f>
        <v>0</v>
      </c>
      <c r="I93" s="202"/>
      <c r="J93" s="192"/>
      <c r="K93" s="192"/>
      <c r="L93" s="192"/>
    </row>
    <row r="94" spans="1:12" ht="12.75">
      <c r="A94" s="39"/>
      <c r="B94" s="95"/>
      <c r="C94" s="152">
        <v>4300</v>
      </c>
      <c r="D94" s="153" t="s">
        <v>179</v>
      </c>
      <c r="E94" s="203">
        <v>16953</v>
      </c>
      <c r="F94" s="203"/>
      <c r="G94" s="203"/>
      <c r="H94" s="201">
        <f>E94+F94-G94</f>
        <v>16953</v>
      </c>
      <c r="I94" s="202"/>
      <c r="J94" s="192"/>
      <c r="K94" s="192"/>
      <c r="L94" s="192"/>
    </row>
    <row r="95" spans="1:12" ht="12.75">
      <c r="A95" s="133"/>
      <c r="B95" s="156"/>
      <c r="C95" s="152">
        <v>4440</v>
      </c>
      <c r="D95" s="153" t="s">
        <v>182</v>
      </c>
      <c r="E95" s="203">
        <v>2000</v>
      </c>
      <c r="F95" s="203"/>
      <c r="G95" s="203"/>
      <c r="H95" s="201">
        <f>E95+F95-G95</f>
        <v>2000</v>
      </c>
      <c r="I95" s="202"/>
      <c r="J95" s="192"/>
      <c r="K95" s="192"/>
      <c r="L95" s="192"/>
    </row>
  </sheetData>
  <mergeCells count="9">
    <mergeCell ref="B3:D3"/>
    <mergeCell ref="C4:D4"/>
    <mergeCell ref="C23:D23"/>
    <mergeCell ref="C42:D42"/>
    <mergeCell ref="C51:D51"/>
    <mergeCell ref="C60:D60"/>
    <mergeCell ref="C79:D79"/>
    <mergeCell ref="C88:D88"/>
    <mergeCell ref="C92:D92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9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55" workbookViewId="0" topLeftCell="A1">
      <selection activeCell="B38" sqref="B38"/>
    </sheetView>
  </sheetViews>
  <sheetFormatPr defaultColWidth="9.00390625" defaultRowHeight="12.75"/>
  <cols>
    <col min="1" max="1" width="5.375" style="2" customWidth="1"/>
    <col min="2" max="2" width="43.375" style="2" customWidth="1"/>
    <col min="3" max="3" width="12.00390625" style="2" customWidth="1"/>
    <col min="4" max="4" width="12.875" style="2" customWidth="1"/>
    <col min="5" max="254" width="9.00390625" style="2" customWidth="1"/>
  </cols>
  <sheetData>
    <row r="1" ht="12.75">
      <c r="C1" s="3" t="s">
        <v>237</v>
      </c>
    </row>
    <row r="2" ht="12.75">
      <c r="C2" s="3" t="s">
        <v>238</v>
      </c>
    </row>
    <row r="3" ht="12.75">
      <c r="C3" s="4" t="s">
        <v>239</v>
      </c>
    </row>
    <row r="4" ht="8.25" customHeight="1"/>
    <row r="5" spans="1:4" ht="17.25">
      <c r="A5" s="218" t="s">
        <v>240</v>
      </c>
      <c r="B5" s="103"/>
      <c r="C5" s="103"/>
      <c r="D5" s="103"/>
    </row>
    <row r="6" spans="1:4" ht="17.25">
      <c r="A6" s="103" t="s">
        <v>241</v>
      </c>
      <c r="B6" s="103"/>
      <c r="C6" s="103"/>
      <c r="D6" s="103"/>
    </row>
    <row r="8" spans="1:4" ht="24.75">
      <c r="A8" s="219" t="s">
        <v>242</v>
      </c>
      <c r="B8" s="219" t="s">
        <v>243</v>
      </c>
      <c r="C8" s="220" t="s">
        <v>244</v>
      </c>
      <c r="D8" s="220" t="s">
        <v>6</v>
      </c>
    </row>
    <row r="9" spans="1:4" ht="15" customHeight="1">
      <c r="A9" s="221">
        <v>1</v>
      </c>
      <c r="B9" s="221">
        <v>2</v>
      </c>
      <c r="C9" s="221">
        <v>3</v>
      </c>
      <c r="D9" s="221">
        <v>5</v>
      </c>
    </row>
    <row r="10" spans="1:4" ht="12.75">
      <c r="A10" s="136" t="s">
        <v>245</v>
      </c>
      <c r="B10" s="69" t="s">
        <v>246</v>
      </c>
      <c r="C10" s="222"/>
      <c r="D10" s="223">
        <f>1!H114</f>
        <v>7845655.23</v>
      </c>
    </row>
    <row r="11" spans="1:4" ht="12.75">
      <c r="A11" s="136" t="s">
        <v>247</v>
      </c>
      <c r="B11" s="69" t="s">
        <v>248</v>
      </c>
      <c r="C11" s="222"/>
      <c r="D11" s="223">
        <f>2!H280</f>
        <v>7534591.23</v>
      </c>
    </row>
    <row r="12" spans="1:4" ht="12.75">
      <c r="A12" s="136"/>
      <c r="B12" s="69" t="s">
        <v>249</v>
      </c>
      <c r="C12" s="222"/>
      <c r="D12" s="224">
        <f>D10-D11</f>
        <v>311064</v>
      </c>
    </row>
    <row r="13" spans="1:6" ht="12.75">
      <c r="A13" s="136"/>
      <c r="B13" s="69" t="s">
        <v>250</v>
      </c>
      <c r="C13" s="222"/>
      <c r="D13" s="224"/>
      <c r="F13" s="225"/>
    </row>
    <row r="14" spans="1:6" ht="12.75">
      <c r="A14" s="226" t="s">
        <v>251</v>
      </c>
      <c r="B14" s="227" t="s">
        <v>252</v>
      </c>
      <c r="C14" s="228"/>
      <c r="D14" s="229">
        <f>D15-D25</f>
        <v>-311064</v>
      </c>
      <c r="E14" s="225"/>
      <c r="F14" s="230"/>
    </row>
    <row r="15" spans="1:4" ht="12.75">
      <c r="A15" s="226" t="s">
        <v>253</v>
      </c>
      <c r="B15" s="226"/>
      <c r="C15" s="228"/>
      <c r="D15" s="229">
        <f>SUM(D16:D24)</f>
        <v>295354</v>
      </c>
    </row>
    <row r="16" spans="1:4" ht="12.75">
      <c r="A16" s="136" t="s">
        <v>245</v>
      </c>
      <c r="B16" s="69" t="s">
        <v>254</v>
      </c>
      <c r="C16" s="231" t="s">
        <v>255</v>
      </c>
      <c r="D16" s="223"/>
    </row>
    <row r="17" spans="1:4" ht="12.75">
      <c r="A17" s="136" t="s">
        <v>247</v>
      </c>
      <c r="B17" s="69" t="s">
        <v>256</v>
      </c>
      <c r="C17" s="231" t="s">
        <v>255</v>
      </c>
      <c r="D17" s="223"/>
    </row>
    <row r="18" spans="1:9" ht="24.75">
      <c r="A18" s="167" t="s">
        <v>257</v>
      </c>
      <c r="B18" s="69" t="s">
        <v>258</v>
      </c>
      <c r="C18" s="8" t="s">
        <v>259</v>
      </c>
      <c r="D18" s="45"/>
      <c r="F18"/>
      <c r="H18" s="225"/>
      <c r="I18" s="225"/>
    </row>
    <row r="19" spans="1:8" ht="12.75">
      <c r="A19" s="232" t="s">
        <v>260</v>
      </c>
      <c r="B19" s="69" t="s">
        <v>261</v>
      </c>
      <c r="C19" s="231" t="s">
        <v>262</v>
      </c>
      <c r="D19" s="223"/>
      <c r="F19" s="225"/>
      <c r="H19" s="225"/>
    </row>
    <row r="20" spans="1:4" ht="12.75">
      <c r="A20" s="232" t="s">
        <v>263</v>
      </c>
      <c r="B20" s="69" t="s">
        <v>264</v>
      </c>
      <c r="C20" s="231" t="s">
        <v>265</v>
      </c>
      <c r="D20" s="223"/>
    </row>
    <row r="21" spans="1:4" ht="12.75">
      <c r="A21" s="232" t="s">
        <v>266</v>
      </c>
      <c r="B21" s="69" t="s">
        <v>267</v>
      </c>
      <c r="C21" s="231" t="s">
        <v>268</v>
      </c>
      <c r="D21" s="223"/>
    </row>
    <row r="22" spans="1:4" ht="12.75">
      <c r="A22" s="232" t="s">
        <v>269</v>
      </c>
      <c r="B22" s="69" t="s">
        <v>270</v>
      </c>
      <c r="C22" s="231" t="s">
        <v>271</v>
      </c>
      <c r="D22" s="223"/>
    </row>
    <row r="23" spans="1:4" ht="12.75">
      <c r="A23" s="232" t="s">
        <v>272</v>
      </c>
      <c r="B23" s="69" t="s">
        <v>273</v>
      </c>
      <c r="C23" s="231" t="s">
        <v>274</v>
      </c>
      <c r="D23" s="223"/>
    </row>
    <row r="24" spans="1:4" ht="12.75">
      <c r="A24" s="232" t="s">
        <v>275</v>
      </c>
      <c r="B24" s="69" t="s">
        <v>276</v>
      </c>
      <c r="C24" s="231" t="s">
        <v>277</v>
      </c>
      <c r="D24" s="223">
        <v>295354</v>
      </c>
    </row>
    <row r="25" spans="1:4" ht="12.75">
      <c r="A25" s="136" t="s">
        <v>278</v>
      </c>
      <c r="B25" s="136"/>
      <c r="C25" s="231"/>
      <c r="D25" s="223">
        <f>SUM(D26:D33)</f>
        <v>606418</v>
      </c>
    </row>
    <row r="26" spans="1:4" ht="12.75">
      <c r="A26" s="136" t="s">
        <v>245</v>
      </c>
      <c r="B26" s="69" t="s">
        <v>279</v>
      </c>
      <c r="C26" s="231" t="s">
        <v>280</v>
      </c>
      <c r="D26" s="223">
        <v>120000</v>
      </c>
    </row>
    <row r="27" spans="1:4" ht="12.75">
      <c r="A27" s="136" t="s">
        <v>247</v>
      </c>
      <c r="B27" s="69" t="s">
        <v>281</v>
      </c>
      <c r="C27" s="231" t="s">
        <v>280</v>
      </c>
      <c r="D27" s="45"/>
    </row>
    <row r="28" spans="1:4" ht="36.75">
      <c r="A28" s="7" t="s">
        <v>257</v>
      </c>
      <c r="B28" s="69" t="s">
        <v>282</v>
      </c>
      <c r="C28" s="8" t="s">
        <v>280</v>
      </c>
      <c r="D28" s="45">
        <f>446970+39448</f>
        <v>486418</v>
      </c>
    </row>
    <row r="29" spans="1:4" ht="12.75">
      <c r="A29" s="136" t="s">
        <v>260</v>
      </c>
      <c r="B29" s="69" t="s">
        <v>283</v>
      </c>
      <c r="C29" s="8" t="s">
        <v>284</v>
      </c>
      <c r="D29" s="45"/>
    </row>
    <row r="30" spans="1:4" ht="12.75">
      <c r="A30" s="136" t="s">
        <v>263</v>
      </c>
      <c r="B30" s="69" t="s">
        <v>285</v>
      </c>
      <c r="C30" s="231" t="s">
        <v>286</v>
      </c>
      <c r="D30" s="223"/>
    </row>
    <row r="31" spans="1:4" ht="12.75">
      <c r="A31" s="136" t="s">
        <v>266</v>
      </c>
      <c r="B31" s="69" t="s">
        <v>287</v>
      </c>
      <c r="C31" s="231" t="s">
        <v>288</v>
      </c>
      <c r="D31" s="223"/>
    </row>
    <row r="32" spans="1:4" ht="12.75">
      <c r="A32" s="136" t="s">
        <v>269</v>
      </c>
      <c r="B32" s="69" t="s">
        <v>289</v>
      </c>
      <c r="C32" s="231" t="s">
        <v>290</v>
      </c>
      <c r="D32" s="223"/>
    </row>
    <row r="33" spans="1:4" ht="12.75">
      <c r="A33" s="136" t="s">
        <v>272</v>
      </c>
      <c r="B33" s="69" t="s">
        <v>291</v>
      </c>
      <c r="C33" s="231" t="s">
        <v>292</v>
      </c>
      <c r="D33" s="223"/>
    </row>
    <row r="35" spans="3:5" ht="15">
      <c r="C35" s="233"/>
      <c r="D35" s="233"/>
      <c r="E35" s="233"/>
    </row>
    <row r="36" spans="2:5" ht="15">
      <c r="B36" s="234"/>
      <c r="C36" s="235"/>
      <c r="D36" s="225"/>
      <c r="E36" s="102"/>
    </row>
    <row r="37" spans="3:5" ht="12.75">
      <c r="C37" s="235"/>
      <c r="D37" s="102"/>
      <c r="E37" s="102"/>
    </row>
    <row r="38" spans="3:5" ht="13.5">
      <c r="C38" s="236"/>
      <c r="D38" s="236"/>
      <c r="E38" s="236"/>
    </row>
    <row r="42" ht="12.75">
      <c r="D42"/>
    </row>
  </sheetData>
  <mergeCells count="3">
    <mergeCell ref="A6:D6"/>
    <mergeCell ref="A15:B15"/>
    <mergeCell ref="A25:B25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2007-12-23T11:04:46Z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