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9"/>
  </bookViews>
  <sheets>
    <sheet name="1" sheetId="1" r:id="rId1"/>
    <sheet name="1a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7a" sheetId="9" r:id="rId9"/>
    <sheet name="8" sheetId="10" r:id="rId10"/>
    <sheet name="9" sheetId="11" r:id="rId11"/>
    <sheet name="10" sheetId="12" r:id="rId12"/>
    <sheet name="11" sheetId="13" r:id="rId1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69" authorId="0">
      <text>
        <r>
          <rPr>
            <sz val="10"/>
            <rFont val="Arial CE"/>
            <family val="0"/>
          </rPr>
          <t>539.256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97" authorId="0">
      <text>
        <r>
          <rPr>
            <sz val="10"/>
            <rFont val="Arial CE"/>
            <family val="0"/>
          </rPr>
          <t>remiza</t>
        </r>
      </text>
    </comment>
    <comment ref="E106" authorId="0">
      <text>
        <r>
          <rPr>
            <sz val="10"/>
            <rFont val="Arial CE"/>
            <family val="0"/>
          </rPr>
          <t>AS:
211.000+78.000 - spłata pożyczki
15.000 - obsługa</t>
        </r>
      </text>
    </comment>
    <comment ref="E109" authorId="0">
      <text>
        <r>
          <rPr>
            <sz val="10"/>
            <rFont val="Arial CE"/>
            <family val="0"/>
          </rPr>
          <t>AS:
nie więcej niż 1% wydatków</t>
        </r>
      </text>
    </comment>
    <comment ref="E250" authorId="0">
      <text>
        <r>
          <rPr>
            <sz val="10"/>
            <rFont val="Arial CE"/>
            <family val="0"/>
          </rPr>
          <t>AS:
w tym 6.000 Kupała</t>
        </r>
      </text>
    </comment>
  </commentList>
</comments>
</file>

<file path=xl/sharedStrings.xml><?xml version="1.0" encoding="utf-8"?>
<sst xmlns="http://schemas.openxmlformats.org/spreadsheetml/2006/main" count="1041" uniqueCount="561">
  <si>
    <t>Załącznik Nr 1 do uchwały nr .../ 2005</t>
  </si>
  <si>
    <t>Rady Gminy Kruklanki</t>
  </si>
  <si>
    <t>z dnia ...  2005r.</t>
  </si>
  <si>
    <r>
      <t xml:space="preserve"> </t>
    </r>
    <r>
      <rPr>
        <b/>
        <sz val="14"/>
        <rFont val="Times New Roman"/>
        <family val="0"/>
      </rPr>
      <t>Plan DOCHODÓW</t>
    </r>
    <r>
      <rPr>
        <sz val="14"/>
        <rFont val="Times New Roman"/>
        <family val="0"/>
      </rPr>
      <t xml:space="preserve"> budżetu Gminy Kruklanki na 2006r.</t>
    </r>
  </si>
  <si>
    <t>Klasyfikacja</t>
  </si>
  <si>
    <t xml:space="preserve">Wyszczególnienie </t>
  </si>
  <si>
    <t>Przewidywane</t>
  </si>
  <si>
    <t>Plan</t>
  </si>
  <si>
    <t>Wskaźnik</t>
  </si>
  <si>
    <t>Struktura procentowa</t>
  </si>
  <si>
    <t xml:space="preserve"> wykonanie</t>
  </si>
  <si>
    <t>na</t>
  </si>
  <si>
    <t>%</t>
  </si>
  <si>
    <t>p.w.</t>
  </si>
  <si>
    <t>plan</t>
  </si>
  <si>
    <t>Dział</t>
  </si>
  <si>
    <t>Rozdział</t>
  </si>
  <si>
    <t>§</t>
  </si>
  <si>
    <t>6:5</t>
  </si>
  <si>
    <r>
      <t>2005 r</t>
    </r>
    <r>
      <rPr>
        <b/>
        <sz val="10"/>
        <rFont val="Arial CE"/>
        <family val="0"/>
      </rPr>
      <t>.</t>
    </r>
  </si>
  <si>
    <t>2006 r.</t>
  </si>
  <si>
    <t>7</t>
  </si>
  <si>
    <t>020</t>
  </si>
  <si>
    <t>LEŚNICTWO</t>
  </si>
  <si>
    <t>02001</t>
  </si>
  <si>
    <t>Gospodarka leśna</t>
  </si>
  <si>
    <t>0750</t>
  </si>
  <si>
    <t>Dochody z najmu i dzierżawy składników majątkowych Skarbu Państwa lub j.s.t. oraz innych umów o podobnym charakterze</t>
  </si>
  <si>
    <t>400</t>
  </si>
  <si>
    <t>WYTWARZANIE I ZAOPATRYWANIE W ENERGIĘ ELEKTRYCZNĄ, GAZ I WODĘ</t>
  </si>
  <si>
    <t>40002</t>
  </si>
  <si>
    <t>Dostarczanie wody</t>
  </si>
  <si>
    <t>0830</t>
  </si>
  <si>
    <t>Wpływy z usług</t>
  </si>
  <si>
    <t>700</t>
  </si>
  <si>
    <t>GOSPODARKA MIESZKANIOWA</t>
  </si>
  <si>
    <t>70005</t>
  </si>
  <si>
    <t>Gospodarka gruntami i nieruchomościami</t>
  </si>
  <si>
    <t>0470</t>
  </si>
  <si>
    <t>Wieczyste użytkowanie gruntów</t>
  </si>
  <si>
    <t>Dochody z najmu i dzierżawy składników majątkowych ... oraz innych umów o podobnym charakterze</t>
  </si>
  <si>
    <t>0870</t>
  </si>
  <si>
    <t>Wpływy ze sprzedaży składników majątkowych</t>
  </si>
  <si>
    <t>0910</t>
  </si>
  <si>
    <t>Odsetki od nieterminowych wpłat z tytułu podatków i opłat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</si>
  <si>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</si>
  <si>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</si>
  <si>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</si>
  <si>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</si>
  <si>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</si>
  <si>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</si>
  <si>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</si>
  <si>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 PUBLICZNA</t>
  </si>
  <si>
    <t>75011</t>
  </si>
  <si>
    <t>Urzędy wojewódzkie</t>
  </si>
  <si>
    <t>2010</t>
  </si>
  <si>
    <t>Dotacje celowe otrzymane z budżetu państwa na realizację zadań bieżących z zakresu admin. rządowej oraz innych ustaw zleconych gminie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</si>
  <si>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</si>
  <si>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</si>
  <si>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</si>
  <si>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</si>
  <si>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75107</t>
  </si>
  <si>
    <t>Wybory Prezydenta Rzeczypospolitej Polskiej</t>
  </si>
  <si>
    <t>75108</t>
  </si>
  <si>
    <t>Wybory do Sejmu i Senatu</t>
  </si>
  <si>
    <t>75109</t>
  </si>
  <si>
    <t>Wybory do rad gmin</t>
  </si>
  <si>
    <t>752</t>
  </si>
  <si>
    <t>OBRONA NARODOWA</t>
  </si>
  <si>
    <t>75212</t>
  </si>
  <si>
    <t>Pozostałe wydatki obronne</t>
  </si>
  <si>
    <t>BEZPIECZEŃSTWO  PUBLICZNE  I  OCHRONA  PRZECIWPOŻAROWA</t>
  </si>
  <si>
    <t>Obrona cywilna</t>
  </si>
  <si>
    <t>756</t>
  </si>
  <si>
    <t>DOCHODY OD OSÓB PRAWNYCH 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</si>
  <si>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</si>
  <si>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</si>
  <si>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</si>
  <si>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75615</t>
  </si>
  <si>
    <t>Wpływy z podatku rolnego, podatku leśnego, podatku do spadków i darowizn,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</si>
  <si>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</si>
  <si>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</si>
  <si>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</si>
  <si>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</si>
  <si>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</si>
  <si>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</si>
  <si>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</si>
  <si>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</si>
  <si>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0440</t>
  </si>
  <si>
    <t>Wpływy z opłaty miejscowej</t>
  </si>
  <si>
    <t>75616</t>
  </si>
  <si>
    <t>Wpływy z podatku rolnego, podatku leśnego, podatku do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</si>
  <si>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</si>
  <si>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</si>
  <si>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</si>
  <si>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psa</t>
  </si>
  <si>
    <t>0430</t>
  </si>
  <si>
    <t>Wpływy z opłaty targowej</t>
  </si>
  <si>
    <t>0450</t>
  </si>
  <si>
    <t>Wpływy z opłaty administracyjnej za czynności urzędowe</t>
  </si>
  <si>
    <t>0500</t>
  </si>
  <si>
    <t>Podatek od czynności cywilno prawnych</t>
  </si>
  <si>
    <t>75618</t>
  </si>
  <si>
    <t>Wpływy z opłaty skarbowej</t>
  </si>
  <si>
    <t>0410</t>
  </si>
  <si>
    <t>75621</t>
  </si>
  <si>
    <t>Udział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</si>
  <si>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</si>
  <si>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</si>
  <si>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</si>
  <si>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</si>
  <si>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</si>
  <si>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</si>
  <si>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</si>
  <si>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j.s.t.</t>
  </si>
  <si>
    <t>2920</t>
  </si>
  <si>
    <t>Subwencje ogólne z budżetu państwa</t>
  </si>
  <si>
    <t>75802</t>
  </si>
  <si>
    <t>Uzupełnienie subwencji ogólnej dla j.s.t.</t>
  </si>
  <si>
    <t>2750</t>
  </si>
  <si>
    <t>Środki na uzupełnienie dochodów gmin</t>
  </si>
  <si>
    <t>75807</t>
  </si>
  <si>
    <t>Część wyrównawcza subwencji ogólnej dla gmin</t>
  </si>
  <si>
    <t>75814</t>
  </si>
  <si>
    <t>Różne rozliczenia finansowe</t>
  </si>
  <si>
    <t>0970</t>
  </si>
  <si>
    <t>Wpływy z różnych dochodów</t>
  </si>
  <si>
    <t>75831</t>
  </si>
  <si>
    <t>Część równoważąca subwencji ogólnej dla gmin</t>
  </si>
  <si>
    <t>801</t>
  </si>
  <si>
    <t>OŚWIATA I WYCHOWANIE</t>
  </si>
  <si>
    <t>Szkoły podstawowe</t>
  </si>
  <si>
    <t>2030</t>
  </si>
  <si>
    <t>Dotacje celowe otrzymane z budżetu państwa na realizację własnych zadań bieżących gmin.</t>
  </si>
  <si>
    <t>Pozostała działalność</t>
  </si>
  <si>
    <t>851</t>
  </si>
  <si>
    <t>OCHRONA ZDROWIA</t>
  </si>
  <si>
    <t>85154</t>
  </si>
  <si>
    <t>Przeciwdziałanie alkoholizmowi</t>
  </si>
  <si>
    <t>0480</t>
  </si>
  <si>
    <t>Wpływy z opłat za zezwolenie na sprzedaż alkoholu</t>
  </si>
  <si>
    <t>852</t>
  </si>
  <si>
    <t>POMOC SPOŁECZNA</t>
  </si>
  <si>
    <t>85212</t>
  </si>
  <si>
    <t>Świadczenia rodzinne oraz składki na ubezpieczenia emerytalne i rentowe z ubezpieczenia społecznego</t>
  </si>
  <si>
    <t>Dotacje celowe otrzymane z budżetu państwa na inwestycje i zakupy inwestycyjne z zakresu administracji rządowej oraz innych zadań zleconych gminom ustawami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</si>
  <si>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</si>
  <si>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</si>
  <si>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</si>
  <si>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naturze oraz składki na ubezpieczenia społeczne i zdrowotne</t>
  </si>
  <si>
    <t>85219</t>
  </si>
  <si>
    <t>Ośrodki pomocy społecznej</t>
  </si>
  <si>
    <t>EDUKACYJNA OPIEKA WYCHOWAWCZA</t>
  </si>
  <si>
    <t>Pomoc materialna dla uczniów</t>
  </si>
  <si>
    <t>900</t>
  </si>
  <si>
    <t>GOSPODARKA KOMUNALNA I OCHRONA ŚRODOWISKA</t>
  </si>
  <si>
    <t>90001</t>
  </si>
  <si>
    <t>Gospodarka ściekowa i ochrona wód</t>
  </si>
  <si>
    <t>KULTURA I OCHRONA DZIEDZICTWA NARODOWEGO</t>
  </si>
  <si>
    <t>Biblioteki</t>
  </si>
  <si>
    <t>Dotacje celowe otrzymane z budżetu państwa na zadania bieżące realizowane przez gminę na podstawie porozumieńz organami administracji rządowej</t>
  </si>
  <si>
    <t>DOCHODY OGÓŁEM</t>
  </si>
  <si>
    <t>W tym:</t>
  </si>
  <si>
    <t>1. Dotacje celowe</t>
  </si>
  <si>
    <t>- na zadania własne</t>
  </si>
  <si>
    <t>- na zadania zlecone</t>
  </si>
  <si>
    <t>- na porozum.z organami adm. rządowej</t>
  </si>
  <si>
    <t>- na porozumienia i umowy z j.s.t.</t>
  </si>
  <si>
    <t>2. Pozostałe dotacje</t>
  </si>
  <si>
    <t>3. Środki pozyskane</t>
  </si>
  <si>
    <t>z innych źródeł</t>
  </si>
  <si>
    <t>Załącznik Nr 1a do uchwały nr .../ 2005</t>
  </si>
  <si>
    <t>z dnia ... 2005r.</t>
  </si>
  <si>
    <r>
      <t>Plan DOCHODÓW</t>
    </r>
    <r>
      <rPr>
        <sz val="14"/>
        <color indexed="8"/>
        <rFont val="Times New Roman"/>
        <family val="4"/>
      </rPr>
      <t xml:space="preserve"> budżetu Gminy Kruklanki na 2006r.</t>
    </r>
  </si>
  <si>
    <t>Przewidywane wykonanie  2005</t>
  </si>
  <si>
    <t>Plan na 2006</t>
  </si>
  <si>
    <t>I. Podatki i opłaty</t>
  </si>
  <si>
    <t xml:space="preserve">  1. Od nieruchomości - 0310</t>
  </si>
  <si>
    <t xml:space="preserve">  2. Rolny - 0320</t>
  </si>
  <si>
    <t xml:space="preserve">  3. Od środków transportowych - 0340</t>
  </si>
  <si>
    <t xml:space="preserve">  4. Opłata skarbowa - 0410</t>
  </si>
  <si>
    <t xml:space="preserve">  5. Wpływy z karty podatkowej - 0350</t>
  </si>
  <si>
    <t xml:space="preserve">  6. Udział w podatku dochodowym od osób prawnych - 0020</t>
  </si>
  <si>
    <t xml:space="preserve">  7. Udział w podatku dochodowym od osób fizycznych - 0010</t>
  </si>
  <si>
    <t>II. Dochody z majątku gminy</t>
  </si>
  <si>
    <t xml:space="preserve">  1. Ze sprzedaży</t>
  </si>
  <si>
    <t xml:space="preserve">  2. Z dzierżawy</t>
  </si>
  <si>
    <t>III. Wpłaty od jednostek organizacyjnych gminy</t>
  </si>
  <si>
    <t>IV. Pozostałe dochody</t>
  </si>
  <si>
    <t>A. Ogółem dochody własne</t>
  </si>
  <si>
    <t>V. Subwencja ogólna</t>
  </si>
  <si>
    <t>VI. Ogółem dotacje, z tego</t>
  </si>
  <si>
    <t xml:space="preserve">  1. Dotacje celowe na zadania własne gminy (2030-6330)</t>
  </si>
  <si>
    <t xml:space="preserve">  2. Dotacje celowe na zadania zlecane gminom (2010-6310)</t>
  </si>
  <si>
    <t xml:space="preserve">  3. Dotacje celowe na zadania realizowane w drodze umów i porozumień (2310-2330, 6610-6630)</t>
  </si>
  <si>
    <t xml:space="preserve">  4. Inne dotacje</t>
  </si>
  <si>
    <t>B. Ogółem subwencje i dotacje</t>
  </si>
  <si>
    <t>C. Środki pozyskane z innych źródeł (bieżące i inwestycyjne)</t>
  </si>
  <si>
    <t>Załącznik Nr 2 do uchwały nr XXX/.../ 2005</t>
  </si>
  <si>
    <t>z dnia 30 grudnia 2005r.</t>
  </si>
  <si>
    <r>
      <t xml:space="preserve"> </t>
    </r>
    <r>
      <rPr>
        <b/>
        <sz val="14"/>
        <rFont val="Times New Roman"/>
        <family val="0"/>
      </rPr>
      <t>Plan WYDATKÓW</t>
    </r>
    <r>
      <rPr>
        <sz val="14"/>
        <rFont val="Times New Roman"/>
        <family val="0"/>
      </rPr>
      <t xml:space="preserve"> budżetu Gminy Kruklanki na 2006r.</t>
    </r>
  </si>
  <si>
    <t>w zł</t>
  </si>
  <si>
    <t>Planowane wykonanie 2005</t>
  </si>
  <si>
    <t>Plan na 2006 r. ogółem</t>
  </si>
  <si>
    <t>w tym: zobowiązania wymagalne</t>
  </si>
  <si>
    <t>010</t>
  </si>
  <si>
    <t>ROLNICTWO I ŁOWIECTWO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</si>
  <si>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</si>
  <si>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</si>
  <si>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</si>
  <si>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</si>
  <si>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</si>
  <si>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</si>
  <si>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Różne opłaty i składki</t>
  </si>
  <si>
    <t>TRANSPORT I ŁĄCZNOŚĆ</t>
  </si>
  <si>
    <t>60016</t>
  </si>
  <si>
    <t>Drogi publiczne gminne</t>
  </si>
  <si>
    <t>Wynagrodzenia bezosobowe</t>
  </si>
  <si>
    <t>Zakup materiałów i wyposażenia</t>
  </si>
  <si>
    <t>Zakup usług pozostałych</t>
  </si>
  <si>
    <t>TURYSTYKA</t>
  </si>
  <si>
    <t>63003</t>
  </si>
  <si>
    <t>Zadania w zakresie upowszechniania turystyki</t>
  </si>
  <si>
    <t>Dotacje celowe na zadania bieżące</t>
  </si>
  <si>
    <t>Wynagrodzenia agencyjno-prowizyjne</t>
  </si>
  <si>
    <t>Zakup pozostałych usług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</si>
  <si>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</si>
  <si>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</si>
  <si>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</si>
  <si>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</si>
  <si>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</si>
  <si>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</si>
  <si>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 xml:space="preserve">Rady gmin (miast i miast na prawach powiatu) </t>
  </si>
  <si>
    <t>Różne wydatki na rzecz osób fizycznych</t>
  </si>
  <si>
    <t xml:space="preserve">Zakup pozostałych usług </t>
  </si>
  <si>
    <t>Podróże służbowe krajowe</t>
  </si>
  <si>
    <t>Urzędy gmin (miast i miast na prawach powiatu)</t>
  </si>
  <si>
    <t>Wydatki osobowe nie zaliczane do wynagrodzeń</t>
  </si>
  <si>
    <t>Nagrody o charakterze szczególnym niezaliczane do wynagrodzeń</t>
  </si>
  <si>
    <t>Zakup energii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</si>
  <si>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</si>
  <si>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</si>
  <si>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Ochotnicze straże pożarne</t>
  </si>
  <si>
    <t>Pobór podatków, opłat i niopodatkowanych należności budżetowych</t>
  </si>
  <si>
    <t>OBSŁUGA DŁUGU PUBLICZNEGO</t>
  </si>
  <si>
    <t>Obsługa papierów wartościowych, kredytów i pożyczek j.s.t.</t>
  </si>
  <si>
    <t>Odsetki i dyskonto od krajowych skarbowych papierów wartościowych oraz pożyczek i kredytów</t>
  </si>
  <si>
    <t>Rezerwy ogólne i celowe</t>
  </si>
  <si>
    <t xml:space="preserve">Rezerwy  </t>
  </si>
  <si>
    <t>Inne formy pomocy dla uczniów</t>
  </si>
  <si>
    <t>Dodatkowe wynagrodzenia roczne</t>
  </si>
  <si>
    <t>Zakup pomocy naukowych, dydaktycznych i książek</t>
  </si>
  <si>
    <t>Przedszkola</t>
  </si>
  <si>
    <t>Gimnazja</t>
  </si>
  <si>
    <t>Dowożenie uczniów do szkół</t>
  </si>
  <si>
    <t>Dokształcanie i doskonalenie nauczycieli</t>
  </si>
  <si>
    <t>Usługi materialne</t>
  </si>
  <si>
    <t>Świadczenia społeczne</t>
  </si>
  <si>
    <t>4130</t>
  </si>
  <si>
    <t xml:space="preserve">Składki na ubezpieczenia zdrowotne  </t>
  </si>
  <si>
    <t>Zasiłki i pomoc w naturze oraz składki na ubezpieczenia społeczne</t>
  </si>
  <si>
    <t>85215</t>
  </si>
  <si>
    <t>Dodatki mieszkaniowe</t>
  </si>
  <si>
    <t>Usługi opiekuńcze i specjalistyczne usługi opiekuńcze</t>
  </si>
  <si>
    <t>Świetlice szkolne</t>
  </si>
  <si>
    <t>Oczyszczanie miast i wsi</t>
  </si>
  <si>
    <t>Utrzymanie zieleni w miastach i gminach</t>
  </si>
  <si>
    <t>Oświetlenie ulic</t>
  </si>
  <si>
    <t>Wpływy i wydatki związane z gromadzeniem środków z opłat i kar za korzystanie ze środowiska</t>
  </si>
  <si>
    <t>Różne opłaty</t>
  </si>
  <si>
    <t>Domy i ośrodki kultury, świetlice i kluby</t>
  </si>
  <si>
    <t>Dotacja podmiotowa z budżetu dla samorządowej instytucji kultury</t>
  </si>
  <si>
    <t>KULTURA FIZYCZNA I SPORT</t>
  </si>
  <si>
    <t>Dotacja celowa z budżetu na finansowanie lub dofinansowanie zadań zleconych do realizacji stowarzyszeniom</t>
  </si>
  <si>
    <t xml:space="preserve">                             OGÓŁEM WYDATKI</t>
  </si>
  <si>
    <t xml:space="preserve"> z tego:</t>
  </si>
  <si>
    <t>a) wydatki bieżące, w tym:</t>
  </si>
  <si>
    <t>- wynagrodzenia i pochodne od wynagrodzeń,</t>
  </si>
  <si>
    <t>- dotacje,</t>
  </si>
  <si>
    <t>- na obsługę długu j.s.t.,</t>
  </si>
  <si>
    <t>- z tytułu poręczeń i gwarancji udzielonych przez j.s.t.,</t>
  </si>
  <si>
    <t>b) wydatki majątkowe, w tym:</t>
  </si>
  <si>
    <t>- wydatki inwestycyjne</t>
  </si>
  <si>
    <t xml:space="preserve"> -  pozostałe wydatki majątkowe</t>
  </si>
  <si>
    <t>Załącznik Nr 3 do uchwały nr ... / 2005</t>
  </si>
  <si>
    <t>Dochody i wydatki związane z realizacją zadań z zakresu administracji rządowej</t>
  </si>
  <si>
    <t>zleconych gminie i innych zadań zleconych ustawami na 2006r.</t>
  </si>
  <si>
    <t>w zł.</t>
  </si>
  <si>
    <t>Wyszczególnienie</t>
  </si>
  <si>
    <t>Dochody przyznane z tyt. dotacji na realizację zadań z zakresu adm. rząd.</t>
  </si>
  <si>
    <t>Wydatki przeznaczone na realizację zadań z zakresu adm. rząd</t>
  </si>
  <si>
    <t>Dochody do przekazania do budżetu państwa lub budżetu j.s.t</t>
  </si>
  <si>
    <t>Dochody budżetu państwa związane z realizacją zadań zleconych jednostkom samorządu terytorialnego</t>
  </si>
  <si>
    <t>OPIEKA SPOŁECZNA</t>
  </si>
  <si>
    <t>Składki na ubezpieczenia zdrowotne opłacane za osoby pobierające niektóre świadczenia z pomocy społecznej</t>
  </si>
  <si>
    <t xml:space="preserve">R A Z E M </t>
  </si>
  <si>
    <t>Załącznik Nr 4 do uchwały nr ... / 2005</t>
  </si>
  <si>
    <t xml:space="preserve"> z dnia ... 2005r.</t>
  </si>
  <si>
    <t>Dochody i wydatki w 2006r.,związane z realizacją zadań</t>
  </si>
  <si>
    <t>wspólnych realizowanych w drodze:</t>
  </si>
  <si>
    <t xml:space="preserve">1. umów z innymi jednostkami samorządu terytorialnego </t>
  </si>
  <si>
    <t xml:space="preserve">2. porozumień z innymi jednostkami samorządu terytorialnego </t>
  </si>
  <si>
    <t xml:space="preserve">Dochody </t>
  </si>
  <si>
    <t xml:space="preserve">Wydatki </t>
  </si>
  <si>
    <t>Załącznik Nr 5 do uchwały nr .../ 2005</t>
  </si>
  <si>
    <t>z dnia ... 2005</t>
  </si>
  <si>
    <t xml:space="preserve">Wydatki inwestycyjne gminy w roku budżetowym 2006 oraz wydatki na wieloletnie programy inwestycyjne </t>
  </si>
  <si>
    <t>w latach 2006 - 2008</t>
  </si>
  <si>
    <t>(zł.)</t>
  </si>
  <si>
    <t>Łączne</t>
  </si>
  <si>
    <t>Planowane nakłady</t>
  </si>
  <si>
    <t xml:space="preserve">Jednostki </t>
  </si>
  <si>
    <t>Nazwa zadania</t>
  </si>
  <si>
    <t>nakłady</t>
  </si>
  <si>
    <t>rok</t>
  </si>
  <si>
    <t>w tym źródła finansowania</t>
  </si>
  <si>
    <t>organizac.</t>
  </si>
  <si>
    <t>inwestycyjnego</t>
  </si>
  <si>
    <t>finansowe</t>
  </si>
  <si>
    <t>budżetowy</t>
  </si>
  <si>
    <t>środki własne ujęte w budżecie na 2006</t>
  </si>
  <si>
    <t>kredyty</t>
  </si>
  <si>
    <t>środki pochodzące</t>
  </si>
  <si>
    <t>realizujące</t>
  </si>
  <si>
    <t>(5+10+11)</t>
  </si>
  <si>
    <t>i pożyczki</t>
  </si>
  <si>
    <t>ze środków UE</t>
  </si>
  <si>
    <t>zadanie</t>
  </si>
  <si>
    <t>Rozbudowa i modernizacja stacji uzdatniania wody w m. Kruklanki</t>
  </si>
  <si>
    <t>Urząd Gminy Kruklanki</t>
  </si>
  <si>
    <t>Budowa sieci kanalizacyjnej w m. Brożówka</t>
  </si>
  <si>
    <t>Kanalizacja sanitarna dla m. Jeziorowskie i Jasieniec</t>
  </si>
  <si>
    <t>Budowa sieci wodociągowej Żywki Małe - Kruklanki</t>
  </si>
  <si>
    <t>600</t>
  </si>
  <si>
    <t>Przebudowa dróg powiatowych 40133 i 40144 i ulic gminnych: Borecka, Lipowa i Wodna w  m. Kruklanki</t>
  </si>
  <si>
    <t>Urząd Gminy Kruklanki, ZDP Giżycko</t>
  </si>
  <si>
    <t>754</t>
  </si>
  <si>
    <t>75412</t>
  </si>
  <si>
    <t>Budowa remizy strażackiej w m. Kruklanki</t>
  </si>
  <si>
    <t>90015</t>
  </si>
  <si>
    <t>Modernizacja oświetlenia ulicznego</t>
  </si>
  <si>
    <t>90095</t>
  </si>
  <si>
    <t>Budowa Gminnego Centrum Informacji i zagospodarowanie terenu-placu w centrum wsi Kruklanki</t>
  </si>
  <si>
    <t>Budowa szlaku pieszego i rowerowego we wsi Jeziorowskie</t>
  </si>
  <si>
    <t>Budowa sali gimnastycznej w m. Kruklanki</t>
  </si>
  <si>
    <t>Budowa przystanku komunikacji publicznej</t>
  </si>
  <si>
    <t>Adaptacja budynku szkoły w Jurkowie na lokale socjalne</t>
  </si>
  <si>
    <t>RAZEM</t>
  </si>
  <si>
    <t xml:space="preserve"> </t>
  </si>
  <si>
    <t>Załącznik Nr 6 do uchwały nr .../ 2005</t>
  </si>
  <si>
    <t>Wydatki* na programy i projekty ze środków funduszy strukturalnych i Funduszu Spójności (art. 124 ust. 1 pkt 4a ustawy o finansach publicznych)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</si>
  <si>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</si>
  <si>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</si>
  <si>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</si>
  <si>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</si>
  <si>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</si>
  <si>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</si>
  <si>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</si>
  <si>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</si>
  <si>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</si>
  <si>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</si>
  <si>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</si>
  <si>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</si>
  <si>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</si>
  <si>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</si>
  <si>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</si>
  <si>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</si>
  <si>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</si>
  <si>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</si>
  <si>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</si>
  <si>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</si>
  <si>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</si>
  <si>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</si>
  <si>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</si>
  <si>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</si>
  <si>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ZPORR</t>
  </si>
  <si>
    <t>Priorytet:</t>
  </si>
  <si>
    <t>Działanie:</t>
  </si>
  <si>
    <t>3.1</t>
  </si>
  <si>
    <t>Nazwa projektu:</t>
  </si>
  <si>
    <t>Modernizacja i rozbudowa stacji uzdatniania wody w Kruklankach</t>
  </si>
  <si>
    <t>Razem wydatki:</t>
  </si>
  <si>
    <t>010, 01010</t>
  </si>
  <si>
    <t>z tego: 2006r.</t>
  </si>
  <si>
    <t>2007r.</t>
  </si>
  <si>
    <t>1.2</t>
  </si>
  <si>
    <t>Sektorowy Program Operacyjny „Restrukturyzacja i modernizacja sektora żywnościowego oraz rozwój obszarów wiejskich 2004-2006</t>
  </si>
  <si>
    <t>Zrównoważony rozwój obszarów wiejskich</t>
  </si>
  <si>
    <t>Odnowa wsi oraz zachowanie dziedzictwa kulturowego</t>
  </si>
  <si>
    <t>Budowa Gminnego Centrum  Informacji i zagospodarowanie terenu-placu w centrum wsi Kruklanki</t>
  </si>
  <si>
    <t>900, 90095</t>
  </si>
  <si>
    <t>1.3</t>
  </si>
  <si>
    <t>1.4</t>
  </si>
  <si>
    <t>Przebudowa dróg powiatowych 40133 i 40144 i ulic gminnych: Borecka, Lipowa i  Wodna w m. Kruklanki</t>
  </si>
  <si>
    <t>600, 60016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</si>
  <si>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</si>
  <si>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</si>
  <si>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</si>
  <si>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Załącznik Nr 7 do uchwały nr ... / 2005</t>
  </si>
  <si>
    <t>Prognoza kwoty długu gminy</t>
  </si>
  <si>
    <t>Rodzaj zadłużenia</t>
  </si>
  <si>
    <t>Wykonanie</t>
  </si>
  <si>
    <t>Przewidywany stan na koniec roku</t>
  </si>
  <si>
    <t>na koniec</t>
  </si>
  <si>
    <t>31.12.2005</t>
  </si>
  <si>
    <t>1.</t>
  </si>
  <si>
    <t>Wyemitowane papiery wartościowe</t>
  </si>
  <si>
    <t>2.</t>
  </si>
  <si>
    <t>Kredyty</t>
  </si>
  <si>
    <t>3.</t>
  </si>
  <si>
    <t>Pożyczki</t>
  </si>
  <si>
    <t>4.</t>
  </si>
  <si>
    <t>Przyjęte depozyty</t>
  </si>
  <si>
    <t>5.</t>
  </si>
  <si>
    <t>Wymagalne zobowiązania:</t>
  </si>
  <si>
    <t>1) jednostek budżetowych</t>
  </si>
  <si>
    <t>2) wynikające z:</t>
  </si>
  <si>
    <t xml:space="preserve">    a) ustaw,</t>
  </si>
  <si>
    <t xml:space="preserve">    b) orzeczeń sądu,</t>
  </si>
  <si>
    <t xml:space="preserve">    c) udzielonych poręczeń i gwarancji</t>
  </si>
  <si>
    <t xml:space="preserve">    d) innych ustaw,</t>
  </si>
  <si>
    <t>6.</t>
  </si>
  <si>
    <t>Łączna kwota długu na koniec roku budż.</t>
  </si>
  <si>
    <t>7.</t>
  </si>
  <si>
    <t>Dochody ogółem</t>
  </si>
  <si>
    <t>8.</t>
  </si>
  <si>
    <t>% udział długu j.s.t. w dochodach na koniec roku</t>
  </si>
  <si>
    <t>Załącznik nr 7a do uchwały nr ... / 2005</t>
  </si>
  <si>
    <t>Prognozowana sytuacja finansowa gminy w latach spłaty długu</t>
  </si>
  <si>
    <t>(w zł)</t>
  </si>
  <si>
    <t>Przewidywane wykonanie w 2005r.</t>
  </si>
  <si>
    <t>Plan na 2006r.</t>
  </si>
  <si>
    <t>lata spłaty kredytu/pożyczki</t>
  </si>
  <si>
    <t>I</t>
  </si>
  <si>
    <r>
      <t xml:space="preserve">Dochody ogółem: </t>
    </r>
    <r>
      <rPr>
        <b/>
        <i/>
        <sz val="10"/>
        <rFont val="Arial CE"/>
        <family val="0"/>
      </rPr>
      <t>(A+B+C)</t>
    </r>
  </si>
  <si>
    <t>A</t>
  </si>
  <si>
    <t>Dochody własne w tym:</t>
  </si>
  <si>
    <t xml:space="preserve">    z podatków i opłat lokalnych</t>
  </si>
  <si>
    <t xml:space="preserve">    z majątku gminy</t>
  </si>
  <si>
    <t xml:space="preserve">    z udziału w podatkach stanowiących dochód budżetu państwa</t>
  </si>
  <si>
    <t>B</t>
  </si>
  <si>
    <t>Subwencje</t>
  </si>
  <si>
    <t>C</t>
  </si>
  <si>
    <t>Dotacje celowe</t>
  </si>
  <si>
    <t>D</t>
  </si>
  <si>
    <t>Dotacje na zadania własne</t>
  </si>
  <si>
    <t>II</t>
  </si>
  <si>
    <t>Wydatki ogółem</t>
  </si>
  <si>
    <t>III</t>
  </si>
  <si>
    <t>Spłaty pożyczek i kredytów</t>
  </si>
  <si>
    <t>Spłata zaciągniętych pożyczek, kredytów, w tym:</t>
  </si>
  <si>
    <t>spłata rat pożyczek, kredytów krajowych</t>
  </si>
  <si>
    <t>spłata pożyczek i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</si>
  <si>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</si>
  <si>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</si>
  <si>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</si>
  <si>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Wartość wykupionych papierów wartościowych i dyskonto</t>
  </si>
  <si>
    <t>IV</t>
  </si>
  <si>
    <t>Wynik ( I - II )</t>
  </si>
  <si>
    <t>V</t>
  </si>
  <si>
    <t>Planowana, łączna kwota długu, w tym:</t>
  </si>
  <si>
    <t>Dług zaciągnięty w związku ze środkami określonymi w umowie zawartej z podmiotem dysponującym funduszami strukturalnymi lub F.S.U.E</t>
  </si>
  <si>
    <t>VI.1.</t>
  </si>
  <si>
    <t>Dług / dochody (%) (art.114 ust.1 u.f.p.)</t>
  </si>
  <si>
    <t>VI.2.</t>
  </si>
  <si>
    <t>Spłaty rat i odsetek/dochody (%) (atr.113 ust.1 u.f.p.)</t>
  </si>
  <si>
    <t>VII.1.</t>
  </si>
  <si>
    <t>Dług / dochody (%) (art.114 ust.3 u.f.p.)</t>
  </si>
  <si>
    <t>VII.2.</t>
  </si>
  <si>
    <t>Spłaty rat i odsetek/dochody (%) (atr.113 ust.3 u.f.p.)</t>
  </si>
  <si>
    <t xml:space="preserve">Jest to załącznik do projektu uchwały Rady Gminy Kruklanki w sprawie budżetu na 2006r. </t>
  </si>
  <si>
    <t>zgodnie z zarządzeniem Wójta Gminy Kruklanki nr 37/2005 z dn. 10 listopada 2005r.</t>
  </si>
  <si>
    <t>Załącznik nr 8 do uchwały nr ... / 2005</t>
  </si>
  <si>
    <t>Źródła sfinansowania deficytu lub rozdysponowanie nadwyżki budżetowej</t>
  </si>
  <si>
    <t>w 2006r.</t>
  </si>
  <si>
    <t>Lp.</t>
  </si>
  <si>
    <t>T r e ś ć</t>
  </si>
  <si>
    <r>
      <t xml:space="preserve">Klasyfikacja </t>
    </r>
    <r>
      <rPr>
        <sz val="10"/>
        <rFont val="Arial"/>
        <family val="2"/>
      </rPr>
      <t>§</t>
    </r>
  </si>
  <si>
    <t>Kwota</t>
  </si>
  <si>
    <t>Planowane wykonanie 2005r.</t>
  </si>
  <si>
    <t>Planowane dochody</t>
  </si>
  <si>
    <t xml:space="preserve">Nadwyżka </t>
  </si>
  <si>
    <t>Deficyt</t>
  </si>
  <si>
    <t>I.</t>
  </si>
  <si>
    <t>Finansowanie</t>
  </si>
  <si>
    <t>Przychody ogółem</t>
  </si>
  <si>
    <t xml:space="preserve"> § 952</t>
  </si>
  <si>
    <t>Pożyczki na finansowanie zadań realizowanych z udziałem środków pochodzących z budżetu U.E.</t>
  </si>
  <si>
    <t xml:space="preserve"> § 903</t>
  </si>
  <si>
    <t>Spłata pożyczek udzielonych</t>
  </si>
  <si>
    <t xml:space="preserve"> § 951</t>
  </si>
  <si>
    <t>Prywatyzacja majątku j.s.t.</t>
  </si>
  <si>
    <t>§ od 941 do 944</t>
  </si>
  <si>
    <t>Nadwyżka budżetu z lat ubiegłych</t>
  </si>
  <si>
    <t xml:space="preserve"> § 957</t>
  </si>
  <si>
    <t>Obligacje skarbowe</t>
  </si>
  <si>
    <t xml:space="preserve"> § 911</t>
  </si>
  <si>
    <t>Inne papiery wartościowe</t>
  </si>
  <si>
    <t xml:space="preserve"> § 931</t>
  </si>
  <si>
    <t>9.</t>
  </si>
  <si>
    <t>Inne źródła (wolne środki)</t>
  </si>
  <si>
    <t xml:space="preserve"> § 955</t>
  </si>
  <si>
    <t>Rozchody ogółem</t>
  </si>
  <si>
    <t>Spłaty kredytów</t>
  </si>
  <si>
    <t xml:space="preserve"> § 992</t>
  </si>
  <si>
    <t>Spłaty pożyczek</t>
  </si>
  <si>
    <t>Spłaty pożyczek otrzymanych na finansowanie zadań realizowanych z udziałem środków pochodzących z budżetu U.E.</t>
  </si>
  <si>
    <t>Udzielone pożyczki</t>
  </si>
  <si>
    <t xml:space="preserve"> § 963</t>
  </si>
  <si>
    <t>Lokaty</t>
  </si>
  <si>
    <t xml:space="preserve"> § 994</t>
  </si>
  <si>
    <t>Wykup papierów wartościowych</t>
  </si>
  <si>
    <t xml:space="preserve"> § 982</t>
  </si>
  <si>
    <t>Wykup obligacji</t>
  </si>
  <si>
    <t xml:space="preserve"> § 971</t>
  </si>
  <si>
    <t>Rozchody z tytułu innych rozliczeń</t>
  </si>
  <si>
    <t xml:space="preserve"> § 995</t>
  </si>
  <si>
    <t>Załącznik Nr 9 do uchwały nr ... / 2004</t>
  </si>
  <si>
    <t>Dotacje dla samorządowych instytucji kultury</t>
  </si>
  <si>
    <t>zł</t>
  </si>
  <si>
    <t>Nazwa instytucji</t>
  </si>
  <si>
    <t>Gminny Ośrodek Kultury</t>
  </si>
  <si>
    <t>Gminna Biblioteka Publiczna</t>
  </si>
  <si>
    <t>Razem</t>
  </si>
  <si>
    <t>Załącznik nr 10 do uchwały nr ... / 2005</t>
  </si>
  <si>
    <t>Wykaz zadań własnych gminy zlecanych do realizacji podmiotom nie zaliczanym do sektora finansów publicznych i nie działających w celu osiągnięcia zysku</t>
  </si>
  <si>
    <r>
      <t xml:space="preserve"> </t>
    </r>
    <r>
      <rPr>
        <b/>
        <sz val="13"/>
        <rFont val="Arial CE"/>
        <family val="0"/>
      </rPr>
      <t>w roku 2006</t>
    </r>
  </si>
  <si>
    <t>Rodzaj celu publicznego</t>
  </si>
  <si>
    <t>Realizacja zadań z zakresu kultury fizycznej i sportu</t>
  </si>
  <si>
    <t xml:space="preserve">     a) piłka nożna dzieci i młodzieży;</t>
  </si>
  <si>
    <t xml:space="preserve">     b) tenis stołowy dzieci, młodzieży i dorosłych;</t>
  </si>
  <si>
    <t xml:space="preserve">     c) organizacja innych form aktywnego spędzania wolnego czasu przez mieszkańców gminy.</t>
  </si>
  <si>
    <t>Załącznik Nr 11 do uchwały nr ... / 2005</t>
  </si>
  <si>
    <t xml:space="preserve">Plan przychodów i wydatków </t>
  </si>
  <si>
    <t>Gminnego Funduszu Ochrony Środowiska i Gospodarki Wodnej</t>
  </si>
  <si>
    <t>(w zł. )</t>
  </si>
  <si>
    <t>Stan funduszy na początek roku, w tym:</t>
  </si>
  <si>
    <t xml:space="preserve"> - środki pieniężne</t>
  </si>
  <si>
    <t xml:space="preserve"> - należności</t>
  </si>
  <si>
    <t xml:space="preserve"> - zobowiązania</t>
  </si>
  <si>
    <t xml:space="preserve"> - materiały</t>
  </si>
  <si>
    <t>II.</t>
  </si>
  <si>
    <t>Przychody</t>
  </si>
  <si>
    <t>§  0830   -  Wpływy z usług</t>
  </si>
  <si>
    <t>§  0690   -  Różne opłaty</t>
  </si>
  <si>
    <t>§  0920   -  Odsetki</t>
  </si>
  <si>
    <t>§  2960   -  Przelewy redystrybucyjne</t>
  </si>
  <si>
    <t>III.</t>
  </si>
  <si>
    <t>Wydatki</t>
  </si>
  <si>
    <t>Wydatki bieżące</t>
  </si>
  <si>
    <t>§ 4410  - Podróże służbowe krajowe</t>
  </si>
  <si>
    <t>§ 4170  - Wynagrodzenia bezosobowe</t>
  </si>
  <si>
    <t>§ 4210  - Materiały i wyposażenie</t>
  </si>
  <si>
    <t>§ 4270  -Zakup usług remontowych</t>
  </si>
  <si>
    <t>§ 4300  - Zakup usług pozostałych</t>
  </si>
  <si>
    <t>§ 2960  - Przelewy redystrybucyjne</t>
  </si>
  <si>
    <t>Wydatki majątkowe</t>
  </si>
  <si>
    <t>§ 6110  - Wydatki inwestycyjne funduszy celowych lub § 6120 – wydatki na zakupy inwestycyjne funduszy celowych</t>
  </si>
  <si>
    <t>§ 6260  - Dotacje z funduszy celowych na finansowanie lub dofinansowanie kosztów realizacji inwestycji i zakupów inwestycyjnych</t>
  </si>
  <si>
    <t>IV.</t>
  </si>
  <si>
    <t>Stan funduszy na koniec roku, w tym: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</si>
</sst>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"/>
    <numFmt numFmtId="168" formatCode="0%"/>
    <numFmt numFmtId="169" formatCode="#,##0_ ;\-#,##0."/>
  </numFmts>
  <fonts count="37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sz val="9"/>
      <name val="Arial CE"/>
      <family val="0"/>
    </font>
    <font>
      <b/>
      <sz val="14"/>
      <name val="Lucida Sans Unicode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1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5"/>
    </font>
    <font>
      <b/>
      <sz val="11"/>
      <name val="Times New Roman CE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1"/>
      <name val="Arial CE"/>
      <family val="2"/>
    </font>
    <font>
      <sz val="14"/>
      <name val="Arial CE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4"/>
    </font>
    <font>
      <sz val="10"/>
      <name val="Times New Roman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1"/>
      <name val="Times New Roman"/>
      <family val="0"/>
    </font>
    <font>
      <sz val="11"/>
      <name val="Times New Roman CE"/>
      <family val="0"/>
    </font>
    <font>
      <i/>
      <sz val="11"/>
      <name val="Times New Roman CE"/>
      <family val="0"/>
    </font>
    <font>
      <i/>
      <sz val="12"/>
      <name val="Times New Roman CE"/>
      <family val="0"/>
    </font>
    <font>
      <i/>
      <sz val="10"/>
      <name val="Arial CE"/>
      <family val="0"/>
    </font>
    <font>
      <sz val="10"/>
      <color indexed="8"/>
      <name val="Arial CE"/>
      <family val="0"/>
    </font>
    <font>
      <b/>
      <sz val="8"/>
      <name val="Arial"/>
      <family val="0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i/>
      <sz val="10"/>
      <name val="Arial CE"/>
      <family val="0"/>
    </font>
    <font>
      <b/>
      <sz val="13"/>
      <name val="Arial CE"/>
      <family val="0"/>
    </font>
    <font>
      <b/>
      <sz val="18"/>
      <name val="Arial CE"/>
      <family val="0"/>
    </font>
    <font>
      <b/>
      <sz val="16"/>
      <name val="Lucida Sans Unicod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2" fillId="0" borderId="0">
      <alignment/>
      <protection/>
    </xf>
  </cellStyleXfs>
  <cellXfs count="477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3" xfId="0" applyFont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vertical="center"/>
    </xf>
    <xf numFmtId="167" fontId="11" fillId="0" borderId="1" xfId="0" applyNumberFormat="1" applyFont="1" applyBorder="1" applyAlignment="1">
      <alignment vertical="center"/>
    </xf>
    <xf numFmtId="165" fontId="12" fillId="0" borderId="7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4" fontId="13" fillId="0" borderId="1" xfId="0" applyFont="1" applyBorder="1" applyAlignment="1">
      <alignment horizontal="left" vertical="center"/>
    </xf>
    <xf numFmtId="166" fontId="13" fillId="0" borderId="1" xfId="0" applyNumberFormat="1" applyFont="1" applyBorder="1" applyAlignment="1">
      <alignment vertical="center"/>
    </xf>
    <xf numFmtId="167" fontId="0" fillId="0" borderId="1" xfId="0" applyNumberFormat="1" applyFont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164" fontId="13" fillId="0" borderId="1" xfId="0" applyFont="1" applyBorder="1" applyAlignment="1">
      <alignment horizontal="left" vertical="center" wrapText="1"/>
    </xf>
    <xf numFmtId="165" fontId="13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wrapText="1"/>
    </xf>
    <xf numFmtId="165" fontId="12" fillId="0" borderId="3" xfId="0" applyNumberFormat="1" applyFont="1" applyBorder="1" applyAlignment="1">
      <alignment vertical="center"/>
    </xf>
    <xf numFmtId="165" fontId="13" fillId="0" borderId="11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/>
    </xf>
    <xf numFmtId="164" fontId="13" fillId="0" borderId="9" xfId="0" applyFont="1" applyBorder="1" applyAlignment="1">
      <alignment horizontal="left"/>
    </xf>
    <xf numFmtId="165" fontId="0" fillId="0" borderId="4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5" fontId="10" fillId="0" borderId="4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 vertical="center"/>
    </xf>
    <xf numFmtId="165" fontId="13" fillId="0" borderId="4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left" vertical="center"/>
    </xf>
    <xf numFmtId="164" fontId="10" fillId="0" borderId="2" xfId="0" applyFont="1" applyBorder="1" applyAlignment="1">
      <alignment horizontal="center" vertical="center"/>
    </xf>
    <xf numFmtId="164" fontId="10" fillId="0" borderId="3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/>
    </xf>
    <xf numFmtId="166" fontId="8" fillId="0" borderId="1" xfId="0" applyNumberFormat="1" applyFont="1" applyBorder="1" applyAlignment="1">
      <alignment vertical="center"/>
    </xf>
    <xf numFmtId="164" fontId="10" fillId="0" borderId="4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 wrapText="1"/>
    </xf>
    <xf numFmtId="166" fontId="0" fillId="0" borderId="1" xfId="19" applyNumberFormat="1" applyFont="1" applyFill="1" applyBorder="1" applyAlignment="1" applyProtection="1">
      <alignment vertical="center"/>
      <protection/>
    </xf>
    <xf numFmtId="164" fontId="14" fillId="0" borderId="1" xfId="0" applyFont="1" applyBorder="1" applyAlignment="1">
      <alignment horizontal="center" vertical="center" wrapText="1"/>
    </xf>
    <xf numFmtId="164" fontId="13" fillId="0" borderId="11" xfId="0" applyFont="1" applyBorder="1" applyAlignment="1">
      <alignment horizontal="center" vertical="center" wrapText="1"/>
    </xf>
    <xf numFmtId="164" fontId="13" fillId="0" borderId="13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vertical="center"/>
    </xf>
    <xf numFmtId="164" fontId="0" fillId="0" borderId="1" xfId="0" applyFont="1" applyBorder="1" applyAlignment="1">
      <alignment wrapText="1"/>
    </xf>
    <xf numFmtId="165" fontId="13" fillId="0" borderId="13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vertical="center"/>
    </xf>
    <xf numFmtId="164" fontId="13" fillId="0" borderId="1" xfId="0" applyFont="1" applyBorder="1" applyAlignment="1">
      <alignment horizontal="left" vertical="center"/>
    </xf>
    <xf numFmtId="165" fontId="1" fillId="0" borderId="3" xfId="0" applyNumberFormat="1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1" fillId="0" borderId="1" xfId="0" applyFont="1" applyBorder="1" applyAlignment="1">
      <alignment horizontal="left" vertical="center"/>
    </xf>
    <xf numFmtId="165" fontId="1" fillId="0" borderId="4" xfId="0" applyNumberFormat="1" applyFont="1" applyBorder="1" applyAlignment="1">
      <alignment vertical="center"/>
    </xf>
    <xf numFmtId="164" fontId="1" fillId="0" borderId="9" xfId="0" applyFont="1" applyBorder="1" applyAlignment="1">
      <alignment horizontal="center" vertical="center"/>
    </xf>
    <xf numFmtId="164" fontId="8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4" fontId="13" fillId="0" borderId="2" xfId="0" applyFont="1" applyBorder="1" applyAlignment="1">
      <alignment horizontal="center" vertical="center"/>
    </xf>
    <xf numFmtId="164" fontId="13" fillId="0" borderId="14" xfId="0" applyFont="1" applyBorder="1" applyAlignment="1">
      <alignment horizontal="left" vertical="center"/>
    </xf>
    <xf numFmtId="165" fontId="13" fillId="0" borderId="4" xfId="0" applyNumberFormat="1" applyFont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4" fontId="13" fillId="0" borderId="1" xfId="0" applyFont="1" applyFill="1" applyBorder="1" applyAlignment="1" applyProtection="1">
      <alignment horizontal="left" vertical="center" wrapText="1"/>
      <protection locked="0"/>
    </xf>
    <xf numFmtId="165" fontId="13" fillId="0" borderId="12" xfId="0" applyNumberFormat="1" applyFont="1" applyBorder="1" applyAlignment="1">
      <alignment horizontal="center" vertical="center"/>
    </xf>
    <xf numFmtId="166" fontId="13" fillId="0" borderId="1" xfId="0" applyNumberFormat="1" applyFont="1" applyFill="1" applyBorder="1" applyAlignment="1">
      <alignment vertical="center"/>
    </xf>
    <xf numFmtId="164" fontId="13" fillId="0" borderId="3" xfId="0" applyFont="1" applyBorder="1" applyAlignment="1">
      <alignment horizontal="center" vertical="center"/>
    </xf>
    <xf numFmtId="166" fontId="8" fillId="0" borderId="1" xfId="19" applyNumberFormat="1" applyFont="1" applyFill="1" applyBorder="1" applyAlignment="1" applyProtection="1">
      <alignment vertical="center"/>
      <protection/>
    </xf>
    <xf numFmtId="165" fontId="10" fillId="0" borderId="15" xfId="0" applyNumberFormat="1" applyFont="1" applyBorder="1" applyAlignment="1">
      <alignment horizontal="center" vertical="center"/>
    </xf>
    <xf numFmtId="165" fontId="13" fillId="0" borderId="16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top"/>
    </xf>
    <xf numFmtId="164" fontId="10" fillId="0" borderId="1" xfId="0" applyFont="1" applyBorder="1" applyAlignment="1">
      <alignment horizontal="center"/>
    </xf>
    <xf numFmtId="166" fontId="10" fillId="0" borderId="1" xfId="19" applyNumberFormat="1" applyFont="1" applyFill="1" applyBorder="1" applyAlignment="1" applyProtection="1">
      <alignment vertical="center"/>
      <protection/>
    </xf>
    <xf numFmtId="164" fontId="8" fillId="0" borderId="11" xfId="0" applyFont="1" applyBorder="1" applyAlignment="1">
      <alignment horizontal="center" vertical="center"/>
    </xf>
    <xf numFmtId="165" fontId="13" fillId="0" borderId="4" xfId="0" applyNumberFormat="1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4" fontId="16" fillId="0" borderId="17" xfId="0" applyFont="1" applyBorder="1" applyAlignment="1">
      <alignment horizontal="center" vertical="center"/>
    </xf>
    <xf numFmtId="166" fontId="16" fillId="2" borderId="18" xfId="0" applyNumberFormat="1" applyFont="1" applyFill="1" applyBorder="1" applyAlignment="1">
      <alignment vertical="center"/>
    </xf>
    <xf numFmtId="167" fontId="0" fillId="0" borderId="17" xfId="0" applyNumberFormat="1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6" fontId="7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horizontal="left" vertical="center" indent="1"/>
    </xf>
    <xf numFmtId="165" fontId="17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5" fillId="0" borderId="0" xfId="0" applyFont="1" applyAlignment="1">
      <alignment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/>
    </xf>
    <xf numFmtId="166" fontId="11" fillId="0" borderId="1" xfId="0" applyNumberFormat="1" applyFont="1" applyBorder="1" applyAlignment="1">
      <alignment/>
    </xf>
    <xf numFmtId="167" fontId="11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wrapText="1"/>
    </xf>
    <xf numFmtId="166" fontId="7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166" fontId="0" fillId="0" borderId="0" xfId="0" applyNumberFormat="1" applyFont="1" applyAlignment="1">
      <alignment horizontal="right"/>
    </xf>
    <xf numFmtId="165" fontId="10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/>
    </xf>
    <xf numFmtId="167" fontId="10" fillId="0" borderId="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5" fontId="10" fillId="0" borderId="1" xfId="0" applyNumberFormat="1" applyFont="1" applyBorder="1" applyAlignment="1">
      <alignment wrapText="1"/>
    </xf>
    <xf numFmtId="165" fontId="16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/>
    </xf>
    <xf numFmtId="167" fontId="16" fillId="0" borderId="1" xfId="0" applyNumberFormat="1" applyFont="1" applyBorder="1" applyAlignment="1">
      <alignment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vertical="center"/>
    </xf>
    <xf numFmtId="164" fontId="19" fillId="0" borderId="0" xfId="0" applyFont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11" fillId="0" borderId="0" xfId="0" applyFont="1" applyAlignment="1">
      <alignment vertical="center"/>
    </xf>
    <xf numFmtId="164" fontId="0" fillId="0" borderId="9" xfId="0" applyFont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4" fontId="9" fillId="0" borderId="9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4" fontId="15" fillId="0" borderId="1" xfId="0" applyFont="1" applyBorder="1" applyAlignment="1">
      <alignment horizontal="center" vertical="center"/>
    </xf>
    <xf numFmtId="166" fontId="15" fillId="0" borderId="1" xfId="0" applyNumberFormat="1" applyFont="1" applyBorder="1" applyAlignment="1">
      <alignment vertical="center"/>
    </xf>
    <xf numFmtId="164" fontId="10" fillId="0" borderId="1" xfId="0" applyFont="1" applyBorder="1" applyAlignment="1">
      <alignment vertical="center"/>
    </xf>
    <xf numFmtId="164" fontId="10" fillId="0" borderId="0" xfId="0" applyFont="1" applyAlignment="1">
      <alignment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vertical="center"/>
    </xf>
    <xf numFmtId="164" fontId="12" fillId="0" borderId="1" xfId="0" applyFont="1" applyBorder="1" applyAlignment="1">
      <alignment vertical="center"/>
    </xf>
    <xf numFmtId="164" fontId="12" fillId="0" borderId="0" xfId="0" applyFont="1" applyAlignment="1">
      <alignment vertical="center"/>
    </xf>
    <xf numFmtId="165" fontId="0" fillId="0" borderId="3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6" fontId="0" fillId="0" borderId="1" xfId="19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 horizontal="center" vertical="center"/>
    </xf>
    <xf numFmtId="164" fontId="8" fillId="0" borderId="1" xfId="0" applyFont="1" applyBorder="1" applyAlignment="1">
      <alignment horizontal="left" vertical="center"/>
    </xf>
    <xf numFmtId="164" fontId="8" fillId="0" borderId="4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vertical="center"/>
    </xf>
    <xf numFmtId="164" fontId="15" fillId="0" borderId="10" xfId="0" applyFont="1" applyBorder="1" applyAlignment="1">
      <alignment horizontal="center" vertical="center" wrapText="1"/>
    </xf>
    <xf numFmtId="164" fontId="13" fillId="0" borderId="14" xfId="0" applyFont="1" applyBorder="1" applyAlignment="1">
      <alignment horizontal="left" vertical="center"/>
    </xf>
    <xf numFmtId="165" fontId="13" fillId="0" borderId="4" xfId="0" applyNumberFormat="1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5" xfId="0" applyFont="1" applyBorder="1" applyAlignment="1">
      <alignment vertical="center"/>
    </xf>
    <xf numFmtId="166" fontId="1" fillId="0" borderId="1" xfId="19" applyNumberFormat="1" applyFont="1" applyFill="1" applyBorder="1" applyAlignment="1" applyProtection="1">
      <alignment vertical="center"/>
      <protection/>
    </xf>
    <xf numFmtId="164" fontId="15" fillId="0" borderId="2" xfId="0" applyFont="1" applyBorder="1" applyAlignment="1">
      <alignment horizontal="center" vertical="center"/>
    </xf>
    <xf numFmtId="164" fontId="8" fillId="0" borderId="3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8" fillId="0" borderId="4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4" fontId="0" fillId="0" borderId="13" xfId="0" applyFont="1" applyBorder="1" applyAlignment="1">
      <alignment vertical="center"/>
    </xf>
    <xf numFmtId="164" fontId="0" fillId="0" borderId="1" xfId="0" applyFont="1" applyBorder="1" applyAlignment="1">
      <alignment horizontal="left" vertical="center"/>
    </xf>
    <xf numFmtId="164" fontId="0" fillId="0" borderId="12" xfId="0" applyFont="1" applyBorder="1" applyAlignment="1">
      <alignment vertical="center"/>
    </xf>
    <xf numFmtId="164" fontId="8" fillId="0" borderId="3" xfId="0" applyFont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6" fontId="0" fillId="0" borderId="1" xfId="0" applyNumberFormat="1" applyFont="1" applyFill="1" applyBorder="1" applyAlignment="1" applyProtection="1">
      <alignment vertical="center"/>
      <protection/>
    </xf>
    <xf numFmtId="164" fontId="15" fillId="0" borderId="1" xfId="0" applyFont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4" fontId="0" fillId="0" borderId="1" xfId="0" applyFont="1" applyBorder="1" applyAlignment="1">
      <alignment horizontal="center"/>
    </xf>
    <xf numFmtId="164" fontId="13" fillId="0" borderId="9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left" vertical="center"/>
    </xf>
    <xf numFmtId="164" fontId="10" fillId="0" borderId="3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8" fillId="0" borderId="1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8" fillId="0" borderId="1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/>
    </xf>
    <xf numFmtId="164" fontId="8" fillId="0" borderId="12" xfId="0" applyFont="1" applyBorder="1" applyAlignment="1">
      <alignment horizontal="center" vertical="center"/>
    </xf>
    <xf numFmtId="164" fontId="8" fillId="0" borderId="1" xfId="0" applyFont="1" applyBorder="1" applyAlignment="1">
      <alignment vertical="center"/>
    </xf>
    <xf numFmtId="166" fontId="8" fillId="0" borderId="1" xfId="19" applyNumberFormat="1" applyFont="1" applyFill="1" applyBorder="1" applyAlignment="1" applyProtection="1">
      <alignment vertical="center"/>
      <protection/>
    </xf>
    <xf numFmtId="164" fontId="0" fillId="0" borderId="1" xfId="0" applyFont="1" applyBorder="1" applyAlignment="1">
      <alignment wrapText="1"/>
    </xf>
    <xf numFmtId="164" fontId="8" fillId="0" borderId="1" xfId="0" applyFont="1" applyBorder="1" applyAlignment="1">
      <alignment vertical="center" wrapText="1"/>
    </xf>
    <xf numFmtId="164" fontId="0" fillId="0" borderId="13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8" fillId="0" borderId="2" xfId="0" applyFont="1" applyBorder="1" applyAlignment="1">
      <alignment vertical="center"/>
    </xf>
    <xf numFmtId="164" fontId="8" fillId="0" borderId="13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4" fontId="13" fillId="0" borderId="3" xfId="0" applyFont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6" fontId="15" fillId="0" borderId="1" xfId="19" applyNumberFormat="1" applyFont="1" applyFill="1" applyBorder="1" applyAlignment="1" applyProtection="1">
      <alignment vertical="center"/>
      <protection/>
    </xf>
    <xf numFmtId="164" fontId="15" fillId="0" borderId="3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10" fillId="0" borderId="3" xfId="0" applyFont="1" applyBorder="1" applyAlignment="1">
      <alignment vertical="center"/>
    </xf>
    <xf numFmtId="164" fontId="8" fillId="0" borderId="1" xfId="0" applyFont="1" applyFill="1" applyBorder="1" applyAlignment="1" applyProtection="1">
      <alignment horizontal="left" vertical="center" wrapText="1"/>
      <protection locked="0"/>
    </xf>
    <xf numFmtId="165" fontId="8" fillId="0" borderId="4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5" fontId="8" fillId="0" borderId="1" xfId="0" applyNumberFormat="1" applyFont="1" applyBorder="1" applyAlignment="1">
      <alignment horizontal="left" vertical="center"/>
    </xf>
    <xf numFmtId="165" fontId="0" fillId="0" borderId="12" xfId="0" applyNumberFormat="1" applyFont="1" applyBorder="1" applyAlignment="1">
      <alignment horizontal="center" vertical="center"/>
    </xf>
    <xf numFmtId="166" fontId="8" fillId="0" borderId="1" xfId="19" applyNumberFormat="1" applyFont="1" applyFill="1" applyBorder="1" applyAlignment="1" applyProtection="1">
      <alignment vertical="center"/>
      <protection/>
    </xf>
    <xf numFmtId="164" fontId="1" fillId="0" borderId="0" xfId="0" applyFont="1" applyAlignment="1">
      <alignment vertical="center"/>
    </xf>
    <xf numFmtId="164" fontId="8" fillId="0" borderId="7" xfId="0" applyFont="1" applyBorder="1" applyAlignment="1">
      <alignment vertical="center"/>
    </xf>
    <xf numFmtId="164" fontId="13" fillId="0" borderId="2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4" fontId="1" fillId="0" borderId="5" xfId="0" applyFont="1" applyBorder="1" applyAlignment="1">
      <alignment vertical="center" wrapText="1"/>
    </xf>
    <xf numFmtId="164" fontId="8" fillId="0" borderId="18" xfId="0" applyFont="1" applyBorder="1" applyAlignment="1">
      <alignment vertical="center"/>
    </xf>
    <xf numFmtId="164" fontId="0" fillId="0" borderId="19" xfId="0" applyFont="1" applyBorder="1" applyAlignment="1">
      <alignment vertical="center"/>
    </xf>
    <xf numFmtId="164" fontId="1" fillId="0" borderId="17" xfId="0" applyFont="1" applyBorder="1" applyAlignment="1">
      <alignment horizontal="center" vertical="center"/>
    </xf>
    <xf numFmtId="164" fontId="1" fillId="0" borderId="20" xfId="0" applyFont="1" applyBorder="1" applyAlignment="1">
      <alignment vertical="center" wrapText="1"/>
    </xf>
    <xf numFmtId="166" fontId="0" fillId="0" borderId="17" xfId="19" applyNumberFormat="1" applyFont="1" applyFill="1" applyBorder="1" applyAlignment="1" applyProtection="1">
      <alignment vertical="center"/>
      <protection/>
    </xf>
    <xf numFmtId="164" fontId="20" fillId="0" borderId="21" xfId="0" applyFont="1" applyBorder="1" applyAlignment="1">
      <alignment horizontal="center" vertical="center"/>
    </xf>
    <xf numFmtId="166" fontId="16" fillId="3" borderId="17" xfId="0" applyNumberFormat="1" applyFont="1" applyFill="1" applyBorder="1" applyAlignment="1">
      <alignment vertical="center"/>
    </xf>
    <xf numFmtId="165" fontId="0" fillId="0" borderId="1" xfId="0" applyNumberFormat="1" applyFont="1" applyBorder="1" applyAlignment="1">
      <alignment horizontal="left" vertical="center" indent="1"/>
    </xf>
    <xf numFmtId="164" fontId="0" fillId="0" borderId="1" xfId="0" applyFont="1" applyBorder="1" applyAlignment="1">
      <alignment horizontal="left" vertical="center" wrapText="1" indent="1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11" xfId="0" applyFont="1" applyBorder="1" applyAlignment="1">
      <alignment horizontal="center" wrapText="1"/>
    </xf>
    <xf numFmtId="164" fontId="12" fillId="0" borderId="3" xfId="0" applyFont="1" applyFill="1" applyBorder="1" applyAlignment="1">
      <alignment horizontal="center"/>
    </xf>
    <xf numFmtId="164" fontId="12" fillId="0" borderId="11" xfId="0" applyFont="1" applyFill="1" applyBorder="1" applyAlignment="1">
      <alignment horizontal="center"/>
    </xf>
    <xf numFmtId="164" fontId="12" fillId="0" borderId="9" xfId="0" applyFont="1" applyFill="1" applyBorder="1" applyAlignment="1">
      <alignment horizontal="left"/>
    </xf>
    <xf numFmtId="166" fontId="13" fillId="0" borderId="1" xfId="0" applyNumberFormat="1" applyFont="1" applyFill="1" applyBorder="1" applyAlignment="1">
      <alignment/>
    </xf>
    <xf numFmtId="166" fontId="12" fillId="0" borderId="1" xfId="0" applyNumberFormat="1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8" fillId="0" borderId="13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6" fontId="0" fillId="0" borderId="1" xfId="0" applyNumberFormat="1" applyFont="1" applyFill="1" applyBorder="1" applyAlignment="1">
      <alignment/>
    </xf>
    <xf numFmtId="164" fontId="11" fillId="0" borderId="3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6" fontId="11" fillId="0" borderId="1" xfId="0" applyNumberFormat="1" applyFont="1" applyBorder="1" applyAlignment="1">
      <alignment vertical="center"/>
    </xf>
    <xf numFmtId="164" fontId="10" fillId="0" borderId="2" xfId="0" applyFont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center" vertical="center"/>
    </xf>
    <xf numFmtId="164" fontId="12" fillId="0" borderId="2" xfId="0" applyFont="1" applyFill="1" applyBorder="1" applyAlignment="1">
      <alignment horizontal="center" vertical="center"/>
    </xf>
    <xf numFmtId="164" fontId="12" fillId="0" borderId="9" xfId="0" applyFont="1" applyFill="1" applyBorder="1" applyAlignment="1">
      <alignment horizontal="left" vertical="center"/>
    </xf>
    <xf numFmtId="166" fontId="13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4" fontId="7" fillId="0" borderId="7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164" fontId="0" fillId="0" borderId="7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4" fontId="10" fillId="0" borderId="2" xfId="0" applyFont="1" applyBorder="1" applyAlignment="1">
      <alignment horizontal="center" vertical="top"/>
    </xf>
    <xf numFmtId="164" fontId="10" fillId="0" borderId="1" xfId="0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right" wrapText="1"/>
    </xf>
    <xf numFmtId="164" fontId="10" fillId="0" borderId="3" xfId="0" applyFont="1" applyBorder="1" applyAlignment="1">
      <alignment horizontal="center" vertical="top"/>
    </xf>
    <xf numFmtId="164" fontId="8" fillId="0" borderId="1" xfId="0" applyFont="1" applyBorder="1" applyAlignment="1">
      <alignment horizontal="left"/>
    </xf>
    <xf numFmtId="166" fontId="8" fillId="0" borderId="1" xfId="0" applyNumberFormat="1" applyFont="1" applyBorder="1" applyAlignment="1">
      <alignment horizontal="right"/>
    </xf>
    <xf numFmtId="164" fontId="8" fillId="0" borderId="3" xfId="0" applyFont="1" applyBorder="1" applyAlignment="1">
      <alignment horizontal="center" vertical="top"/>
    </xf>
    <xf numFmtId="164" fontId="1" fillId="0" borderId="1" xfId="0" applyFont="1" applyBorder="1" applyAlignment="1">
      <alignment horizontal="left" wrapText="1"/>
    </xf>
    <xf numFmtId="164" fontId="10" fillId="0" borderId="4" xfId="0" applyFont="1" applyBorder="1" applyAlignment="1">
      <alignment horizontal="center" vertical="top"/>
    </xf>
    <xf numFmtId="164" fontId="8" fillId="0" borderId="4" xfId="0" applyFont="1" applyBorder="1" applyAlignment="1">
      <alignment horizontal="center" vertical="top"/>
    </xf>
    <xf numFmtId="164" fontId="10" fillId="0" borderId="1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22" fillId="0" borderId="1" xfId="0" applyFont="1" applyBorder="1" applyAlignment="1">
      <alignment horizontal="left" vertical="center" wrapText="1"/>
    </xf>
    <xf numFmtId="164" fontId="12" fillId="0" borderId="3" xfId="0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vertical="center"/>
    </xf>
    <xf numFmtId="164" fontId="0" fillId="0" borderId="11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12" fillId="0" borderId="9" xfId="0" applyFont="1" applyFill="1" applyBorder="1" applyAlignment="1">
      <alignment horizontal="left" wrapText="1"/>
    </xf>
    <xf numFmtId="164" fontId="12" fillId="0" borderId="2" xfId="0" applyFont="1" applyFill="1" applyBorder="1" applyAlignment="1">
      <alignment horizontal="center"/>
    </xf>
    <xf numFmtId="164" fontId="21" fillId="0" borderId="1" xfId="0" applyFont="1" applyBorder="1" applyAlignment="1">
      <alignment horizontal="center"/>
    </xf>
    <xf numFmtId="166" fontId="21" fillId="0" borderId="9" xfId="0" applyNumberFormat="1" applyFont="1" applyBorder="1" applyAlignment="1">
      <alignment/>
    </xf>
    <xf numFmtId="166" fontId="21" fillId="0" borderId="1" xfId="0" applyNumberFormat="1" applyFont="1" applyBorder="1" applyAlignment="1">
      <alignment/>
    </xf>
    <xf numFmtId="164" fontId="16" fillId="0" borderId="0" xfId="0" applyFont="1" applyAlignment="1">
      <alignment horizontal="center"/>
    </xf>
    <xf numFmtId="164" fontId="11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10" fillId="0" borderId="0" xfId="0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1" fillId="0" borderId="0" xfId="0" applyFont="1" applyBorder="1" applyAlignment="1">
      <alignment horizontal="left"/>
    </xf>
    <xf numFmtId="164" fontId="9" fillId="0" borderId="2" xfId="0" applyFont="1" applyBorder="1" applyAlignment="1">
      <alignment horizontal="center"/>
    </xf>
    <xf numFmtId="164" fontId="15" fillId="0" borderId="14" xfId="0" applyFont="1" applyBorder="1" applyAlignment="1">
      <alignment horizontal="center"/>
    </xf>
    <xf numFmtId="166" fontId="10" fillId="0" borderId="1" xfId="0" applyNumberFormat="1" applyFont="1" applyBorder="1" applyAlignment="1">
      <alignment/>
    </xf>
    <xf numFmtId="164" fontId="12" fillId="0" borderId="7" xfId="0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 vertical="top"/>
    </xf>
    <xf numFmtId="164" fontId="8" fillId="0" borderId="5" xfId="0" applyFont="1" applyBorder="1" applyAlignment="1">
      <alignment horizontal="left"/>
    </xf>
    <xf numFmtId="164" fontId="8" fillId="0" borderId="7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6" fontId="0" fillId="0" borderId="2" xfId="0" applyNumberFormat="1" applyFont="1" applyFill="1" applyBorder="1" applyAlignment="1">
      <alignment/>
    </xf>
    <xf numFmtId="164" fontId="25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 wrapText="1"/>
    </xf>
    <xf numFmtId="164" fontId="0" fillId="0" borderId="22" xfId="0" applyFont="1" applyBorder="1" applyAlignment="1">
      <alignment horizontal="center" wrapText="1"/>
    </xf>
    <xf numFmtId="164" fontId="0" fillId="0" borderId="8" xfId="0" applyFont="1" applyBorder="1" applyAlignment="1">
      <alignment horizontal="center" wrapText="1"/>
    </xf>
    <xf numFmtId="164" fontId="9" fillId="0" borderId="4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left" vertical="center" wrapText="1"/>
    </xf>
    <xf numFmtId="166" fontId="0" fillId="0" borderId="4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  <xf numFmtId="166" fontId="26" fillId="0" borderId="1" xfId="0" applyNumberFormat="1" applyFont="1" applyBorder="1" applyAlignment="1">
      <alignment horizontal="right" vertical="center"/>
    </xf>
    <xf numFmtId="166" fontId="26" fillId="0" borderId="4" xfId="0" applyNumberFormat="1" applyFont="1" applyBorder="1" applyAlignment="1">
      <alignment horizontal="right" vertical="center"/>
    </xf>
    <xf numFmtId="164" fontId="0" fillId="0" borderId="1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6" fontId="0" fillId="0" borderId="23" xfId="0" applyNumberFormat="1" applyFont="1" applyBorder="1" applyAlignment="1">
      <alignment horizontal="center" vertical="center"/>
    </xf>
    <xf numFmtId="166" fontId="26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left" vertical="center" wrapText="1"/>
    </xf>
    <xf numFmtId="166" fontId="0" fillId="0" borderId="4" xfId="0" applyNumberFormat="1" applyFont="1" applyBorder="1" applyAlignment="1">
      <alignment horizontal="center" vertical="center"/>
    </xf>
    <xf numFmtId="165" fontId="27" fillId="0" borderId="1" xfId="0" applyNumberFormat="1" applyFont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right"/>
    </xf>
    <xf numFmtId="164" fontId="7" fillId="0" borderId="4" xfId="0" applyFont="1" applyBorder="1" applyAlignment="1">
      <alignment horizontal="center" vertical="center"/>
    </xf>
    <xf numFmtId="164" fontId="11" fillId="0" borderId="0" xfId="0" applyFont="1" applyAlignment="1">
      <alignment horizontal="left"/>
    </xf>
    <xf numFmtId="164" fontId="28" fillId="0" borderId="0" xfId="20" applyFont="1" applyBorder="1" applyAlignment="1">
      <alignment horizontal="center"/>
      <protection/>
    </xf>
    <xf numFmtId="164" fontId="29" fillId="0" borderId="0" xfId="20" applyFont="1">
      <alignment/>
      <protection/>
    </xf>
    <xf numFmtId="164" fontId="29" fillId="0" borderId="1" xfId="20" applyFont="1" applyBorder="1" applyAlignment="1">
      <alignment horizontal="center" vertical="center"/>
      <protection/>
    </xf>
    <xf numFmtId="164" fontId="29" fillId="0" borderId="1" xfId="20" applyFont="1" applyBorder="1" applyAlignment="1">
      <alignment horizontal="center" vertical="center" wrapText="1"/>
      <protection/>
    </xf>
    <xf numFmtId="164" fontId="30" fillId="0" borderId="1" xfId="20" applyFont="1" applyBorder="1" applyAlignment="1">
      <alignment horizontal="center" vertical="center"/>
      <protection/>
    </xf>
    <xf numFmtId="164" fontId="28" fillId="0" borderId="1" xfId="20" applyFont="1" applyBorder="1" applyAlignment="1">
      <alignment horizontal="center"/>
      <protection/>
    </xf>
    <xf numFmtId="164" fontId="29" fillId="0" borderId="1" xfId="20" applyFont="1" applyBorder="1">
      <alignment/>
      <protection/>
    </xf>
    <xf numFmtId="164" fontId="29" fillId="0" borderId="1" xfId="20" applyFont="1" applyBorder="1" applyAlignment="1">
      <alignment horizontal="center"/>
      <protection/>
    </xf>
    <xf numFmtId="166" fontId="29" fillId="0" borderId="1" xfId="20" applyNumberFormat="1" applyFont="1" applyBorder="1">
      <alignment/>
      <protection/>
    </xf>
    <xf numFmtId="164" fontId="29" fillId="0" borderId="1" xfId="20" applyFont="1" applyBorder="1" applyAlignment="1">
      <alignment horizontal="center" vertical="center"/>
      <protection/>
    </xf>
    <xf numFmtId="165" fontId="29" fillId="0" borderId="22" xfId="20" applyNumberFormat="1" applyFont="1" applyBorder="1" applyAlignment="1">
      <alignment vertical="top"/>
      <protection/>
    </xf>
    <xf numFmtId="164" fontId="29" fillId="0" borderId="10" xfId="20" applyFont="1" applyBorder="1" applyAlignment="1">
      <alignment horizontal="center"/>
      <protection/>
    </xf>
    <xf numFmtId="164" fontId="29" fillId="0" borderId="11" xfId="20" applyFont="1" applyBorder="1" applyAlignment="1">
      <alignment horizontal="center"/>
      <protection/>
    </xf>
    <xf numFmtId="164" fontId="29" fillId="0" borderId="7" xfId="20" applyFont="1" applyBorder="1" applyAlignment="1">
      <alignment horizontal="left"/>
      <protection/>
    </xf>
    <xf numFmtId="164" fontId="29" fillId="0" borderId="0" xfId="20" applyFont="1" applyBorder="1" applyAlignment="1">
      <alignment horizontal="center"/>
      <protection/>
    </xf>
    <xf numFmtId="164" fontId="29" fillId="0" borderId="13" xfId="20" applyFont="1" applyBorder="1" applyAlignment="1">
      <alignment horizontal="center"/>
      <protection/>
    </xf>
    <xf numFmtId="165" fontId="29" fillId="0" borderId="7" xfId="20" applyNumberFormat="1" applyFont="1" applyBorder="1" applyAlignment="1">
      <alignment horizontal="left"/>
      <protection/>
    </xf>
    <xf numFmtId="164" fontId="29" fillId="0" borderId="8" xfId="20" applyFont="1" applyBorder="1" applyAlignment="1">
      <alignment horizontal="left"/>
      <protection/>
    </xf>
    <xf numFmtId="164" fontId="29" fillId="0" borderId="23" xfId="20" applyFont="1" applyBorder="1" applyAlignment="1">
      <alignment horizontal="center"/>
      <protection/>
    </xf>
    <xf numFmtId="164" fontId="29" fillId="0" borderId="12" xfId="20" applyFont="1" applyBorder="1" applyAlignment="1">
      <alignment horizontal="center"/>
      <protection/>
    </xf>
    <xf numFmtId="165" fontId="29" fillId="0" borderId="1" xfId="20" applyNumberFormat="1" applyFont="1" applyBorder="1">
      <alignment/>
      <protection/>
    </xf>
    <xf numFmtId="164" fontId="1" fillId="0" borderId="2" xfId="0" applyFont="1" applyBorder="1" applyAlignment="1">
      <alignment/>
    </xf>
    <xf numFmtId="164" fontId="29" fillId="0" borderId="3" xfId="20" applyFont="1" applyBorder="1" applyAlignment="1">
      <alignment horizontal="center"/>
      <protection/>
    </xf>
    <xf numFmtId="164" fontId="29" fillId="0" borderId="22" xfId="20" applyFont="1" applyBorder="1" applyAlignment="1">
      <alignment horizontal="left"/>
      <protection/>
    </xf>
    <xf numFmtId="166" fontId="29" fillId="0" borderId="2" xfId="20" applyNumberFormat="1" applyFont="1" applyBorder="1" applyAlignment="1">
      <alignment horizontal="right"/>
      <protection/>
    </xf>
    <xf numFmtId="166" fontId="29" fillId="0" borderId="1" xfId="20" applyNumberFormat="1" applyFont="1" applyBorder="1" applyAlignment="1">
      <alignment horizontal="right"/>
      <protection/>
    </xf>
    <xf numFmtId="166" fontId="29" fillId="0" borderId="1" xfId="20" applyNumberFormat="1" applyFont="1" applyBorder="1" applyAlignment="1">
      <alignment horizontal="center"/>
      <protection/>
    </xf>
    <xf numFmtId="164" fontId="1" fillId="0" borderId="3" xfId="0" applyFont="1" applyBorder="1" applyAlignment="1">
      <alignment/>
    </xf>
    <xf numFmtId="164" fontId="29" fillId="0" borderId="0" xfId="20" applyFont="1" applyBorder="1" applyAlignment="1">
      <alignment horizontal="left"/>
      <protection/>
    </xf>
    <xf numFmtId="164" fontId="29" fillId="0" borderId="0" xfId="20" applyFont="1">
      <alignment/>
      <protection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16" fillId="0" borderId="0" xfId="0" applyFont="1" applyBorder="1" applyAlignment="1">
      <alignment horizontal="center"/>
    </xf>
    <xf numFmtId="164" fontId="0" fillId="0" borderId="1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4" xfId="0" applyFon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6" fontId="31" fillId="0" borderId="1" xfId="0" applyNumberFormat="1" applyFont="1" applyBorder="1" applyAlignment="1">
      <alignment/>
    </xf>
    <xf numFmtId="166" fontId="31" fillId="0" borderId="1" xfId="0" applyNumberFormat="1" applyFont="1" applyBorder="1" applyAlignment="1">
      <alignment/>
    </xf>
    <xf numFmtId="167" fontId="31" fillId="0" borderId="1" xfId="0" applyNumberFormat="1" applyFont="1" applyBorder="1" applyAlignment="1">
      <alignment/>
    </xf>
    <xf numFmtId="164" fontId="0" fillId="0" borderId="0" xfId="0" applyFont="1" applyBorder="1" applyAlignment="1">
      <alignment horizontal="left" vertical="top" wrapText="1"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16" fillId="0" borderId="0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right" vertical="center" wrapText="1"/>
    </xf>
    <xf numFmtId="166" fontId="0" fillId="0" borderId="1" xfId="0" applyNumberFormat="1" applyFont="1" applyBorder="1" applyAlignment="1">
      <alignment horizontal="right" vertical="center" wrapText="1"/>
    </xf>
    <xf numFmtId="164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wrapText="1"/>
    </xf>
    <xf numFmtId="164" fontId="33" fillId="0" borderId="0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34" fillId="0" borderId="0" xfId="0" applyFont="1" applyBorder="1" applyAlignment="1">
      <alignment horizontal="center"/>
    </xf>
    <xf numFmtId="164" fontId="0" fillId="0" borderId="24" xfId="0" applyFon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9" fillId="0" borderId="26" xfId="0" applyFont="1" applyBorder="1" applyAlignment="1">
      <alignment horizontal="center"/>
    </xf>
    <xf numFmtId="164" fontId="9" fillId="0" borderId="27" xfId="0" applyFont="1" applyBorder="1" applyAlignment="1">
      <alignment horizontal="center"/>
    </xf>
    <xf numFmtId="164" fontId="0" fillId="0" borderId="26" xfId="0" applyFont="1" applyBorder="1" applyAlignment="1">
      <alignment horizontal="center" vertical="center"/>
    </xf>
    <xf numFmtId="166" fontId="0" fillId="0" borderId="27" xfId="0" applyNumberFormat="1" applyFont="1" applyBorder="1" applyAlignment="1">
      <alignment vertical="center"/>
    </xf>
    <xf numFmtId="164" fontId="11" fillId="0" borderId="28" xfId="0" applyFont="1" applyBorder="1" applyAlignment="1">
      <alignment horizontal="center" vertical="center"/>
    </xf>
    <xf numFmtId="166" fontId="10" fillId="0" borderId="29" xfId="0" applyNumberFormat="1" applyFont="1" applyBorder="1" applyAlignment="1">
      <alignment vertical="center"/>
    </xf>
    <xf numFmtId="164" fontId="33" fillId="0" borderId="0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/>
    </xf>
    <xf numFmtId="164" fontId="0" fillId="0" borderId="24" xfId="0" applyFont="1" applyBorder="1" applyAlignment="1">
      <alignment horizontal="center" vertical="center"/>
    </xf>
    <xf numFmtId="164" fontId="0" fillId="0" borderId="25" xfId="0" applyFont="1" applyBorder="1" applyAlignment="1">
      <alignment horizontal="center" vertical="center"/>
    </xf>
    <xf numFmtId="164" fontId="9" fillId="0" borderId="26" xfId="0" applyFont="1" applyBorder="1" applyAlignment="1">
      <alignment horizontal="center"/>
    </xf>
    <xf numFmtId="164" fontId="9" fillId="0" borderId="30" xfId="0" applyFont="1" applyBorder="1" applyAlignment="1">
      <alignment horizontal="center"/>
    </xf>
    <xf numFmtId="164" fontId="11" fillId="0" borderId="31" xfId="0" applyFont="1" applyBorder="1" applyAlignment="1">
      <alignment horizontal="left" vertical="center"/>
    </xf>
    <xf numFmtId="166" fontId="11" fillId="0" borderId="30" xfId="0" applyNumberFormat="1" applyFont="1" applyBorder="1" applyAlignment="1">
      <alignment vertical="center"/>
    </xf>
    <xf numFmtId="164" fontId="11" fillId="0" borderId="32" xfId="0" applyFont="1" applyBorder="1" applyAlignment="1">
      <alignment horizontal="left" vertical="center"/>
    </xf>
    <xf numFmtId="166" fontId="11" fillId="0" borderId="33" xfId="0" applyNumberFormat="1" applyFont="1" applyBorder="1" applyAlignment="1">
      <alignment vertical="center"/>
    </xf>
    <xf numFmtId="164" fontId="11" fillId="0" borderId="34" xfId="0" applyFont="1" applyBorder="1" applyAlignment="1">
      <alignment horizontal="left" vertical="center" wrapText="1"/>
    </xf>
    <xf numFmtId="166" fontId="11" fillId="0" borderId="35" xfId="0" applyNumberFormat="1" applyFont="1" applyBorder="1" applyAlignment="1">
      <alignment vertical="center"/>
    </xf>
    <xf numFmtId="164" fontId="11" fillId="0" borderId="28" xfId="0" applyFont="1" applyBorder="1" applyAlignment="1">
      <alignment horizontal="center" vertical="center"/>
    </xf>
    <xf numFmtId="166" fontId="10" fillId="0" borderId="36" xfId="0" applyNumberFormat="1" applyFont="1" applyBorder="1" applyAlignment="1">
      <alignment vertical="center"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24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9" fillId="0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9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Font="1" applyBorder="1" applyAlignment="1">
      <alignment horizontal="left" vertical="center" wrapText="1"/>
    </xf>
    <xf numFmtId="169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horizontal="left" wrapText="1"/>
    </xf>
    <xf numFmtId="164" fontId="11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zoomScale="80" zoomScaleNormal="80" zoomScaleSheetLayoutView="55" workbookViewId="0" topLeftCell="A1">
      <selection activeCell="C117" sqref="C117"/>
    </sheetView>
  </sheetViews>
  <sheetFormatPr defaultColWidth="12.00390625" defaultRowHeight="12.75"/>
  <cols>
    <col min="1" max="1" width="6.00390625" style="1" customWidth="1"/>
    <col min="2" max="2" width="9.00390625" style="1" customWidth="1"/>
    <col min="3" max="3" width="6.00390625" style="1" customWidth="1"/>
    <col min="4" max="4" width="73.00390625" style="1" customWidth="1"/>
    <col min="5" max="5" width="14.25390625" style="1" customWidth="1"/>
    <col min="6" max="7" width="13.125" style="1" customWidth="1"/>
    <col min="8" max="247" width="11.625" style="1" customWidth="1"/>
    <col min="248" max="252" width="11.625" style="2" customWidth="1"/>
    <col min="253" max="16384" width="11.625" style="0" customWidth="1"/>
  </cols>
  <sheetData>
    <row r="1" spans="5:6" ht="12.75">
      <c r="E1" s="3" t="s">
        <v>0</v>
      </c>
      <c r="F1"/>
    </row>
    <row r="2" spans="5:6" ht="12.75">
      <c r="E2" s="4" t="s">
        <v>1</v>
      </c>
      <c r="F2"/>
    </row>
    <row r="3" spans="5:6" ht="12.75">
      <c r="E3" s="4" t="s">
        <v>2</v>
      </c>
      <c r="F3"/>
    </row>
    <row r="5" spans="1:6" ht="18.75">
      <c r="A5" s="5" t="s">
        <v>3</v>
      </c>
      <c r="B5" s="5"/>
      <c r="C5" s="5"/>
      <c r="D5" s="5"/>
      <c r="E5" s="5"/>
      <c r="F5" s="5"/>
    </row>
    <row r="6" spans="1:5" ht="17.25">
      <c r="A6" s="6"/>
      <c r="B6" s="6"/>
      <c r="C6" s="6"/>
      <c r="D6" s="6"/>
      <c r="E6" s="6"/>
    </row>
    <row r="7" spans="1:9" ht="12.75">
      <c r="A7" s="7" t="s">
        <v>4</v>
      </c>
      <c r="B7" s="7"/>
      <c r="C7" s="7"/>
      <c r="D7" s="7" t="s">
        <v>5</v>
      </c>
      <c r="E7" s="8" t="s">
        <v>6</v>
      </c>
      <c r="F7" s="8" t="s">
        <v>7</v>
      </c>
      <c r="G7" s="9" t="s">
        <v>8</v>
      </c>
      <c r="H7" s="10" t="s">
        <v>9</v>
      </c>
      <c r="I7" s="10"/>
    </row>
    <row r="8" spans="1:9" ht="13.5">
      <c r="A8" s="7"/>
      <c r="B8" s="7"/>
      <c r="C8" s="7"/>
      <c r="D8" s="7"/>
      <c r="E8" s="11" t="s">
        <v>10</v>
      </c>
      <c r="F8" s="11" t="s">
        <v>11</v>
      </c>
      <c r="G8" s="12" t="s">
        <v>12</v>
      </c>
      <c r="H8" s="13" t="s">
        <v>13</v>
      </c>
      <c r="I8" s="13" t="s">
        <v>14</v>
      </c>
    </row>
    <row r="9" spans="1:9" ht="12.75">
      <c r="A9" s="7" t="s">
        <v>15</v>
      </c>
      <c r="B9" s="7" t="s">
        <v>16</v>
      </c>
      <c r="C9" s="7" t="s">
        <v>17</v>
      </c>
      <c r="D9" s="7"/>
      <c r="E9" s="14">
        <v>2005</v>
      </c>
      <c r="F9" s="14">
        <v>2006</v>
      </c>
      <c r="G9" s="15" t="s">
        <v>18</v>
      </c>
      <c r="H9" s="16" t="s">
        <v>19</v>
      </c>
      <c r="I9" s="16" t="s">
        <v>20</v>
      </c>
    </row>
    <row r="10" spans="1:9" ht="12.75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9" t="s">
        <v>21</v>
      </c>
      <c r="H10" s="20">
        <v>8</v>
      </c>
      <c r="I10" s="20">
        <v>9</v>
      </c>
    </row>
    <row r="11" spans="1:9" ht="15">
      <c r="A11" s="21" t="s">
        <v>22</v>
      </c>
      <c r="B11" s="22" t="s">
        <v>23</v>
      </c>
      <c r="C11" s="22"/>
      <c r="D11" s="22"/>
      <c r="E11" s="23">
        <f>SUM(E12)</f>
        <v>1500</v>
      </c>
      <c r="F11" s="23">
        <f>SUM(F12)</f>
        <v>1500</v>
      </c>
      <c r="G11" s="24">
        <f>F11/E11*100</f>
        <v>100</v>
      </c>
      <c r="H11" s="24">
        <f>E11/$E$114*100</f>
        <v>0.027136570762407383</v>
      </c>
      <c r="I11" s="24">
        <f>F11/$F$114*100</f>
        <v>0.027195733678344453</v>
      </c>
    </row>
    <row r="12" spans="1:9" ht="13.5">
      <c r="A12" s="25"/>
      <c r="B12" s="26" t="s">
        <v>24</v>
      </c>
      <c r="C12" s="27" t="s">
        <v>25</v>
      </c>
      <c r="D12" s="27"/>
      <c r="E12" s="28">
        <f>SUM(E13)</f>
        <v>1500</v>
      </c>
      <c r="F12" s="28">
        <f>SUM(F13)</f>
        <v>1500</v>
      </c>
      <c r="G12" s="29">
        <f>F12/E12*100</f>
        <v>100</v>
      </c>
      <c r="H12" s="29">
        <f>E12/$E$114*100</f>
        <v>0.027136570762407383</v>
      </c>
      <c r="I12" s="29">
        <f>F12/$F$114*100</f>
        <v>0.027195733678344453</v>
      </c>
    </row>
    <row r="13" spans="1:9" ht="24.75">
      <c r="A13" s="30"/>
      <c r="B13" s="31"/>
      <c r="C13" s="32" t="s">
        <v>26</v>
      </c>
      <c r="D13" s="33" t="s">
        <v>27</v>
      </c>
      <c r="E13" s="34">
        <v>1500</v>
      </c>
      <c r="F13" s="34">
        <v>1500</v>
      </c>
      <c r="G13" s="29">
        <f>F13/E13*100</f>
        <v>100</v>
      </c>
      <c r="H13" s="29">
        <f>E13/$E$114*100</f>
        <v>0.027136570762407383</v>
      </c>
      <c r="I13" s="29">
        <f>F13/$F$114*100</f>
        <v>0.027195733678344453</v>
      </c>
    </row>
    <row r="14" spans="1:9" ht="15">
      <c r="A14" s="35" t="s">
        <v>28</v>
      </c>
      <c r="B14" s="36" t="s">
        <v>29</v>
      </c>
      <c r="C14" s="36"/>
      <c r="D14" s="36"/>
      <c r="E14" s="23">
        <f>SUM(E15)</f>
        <v>20000</v>
      </c>
      <c r="F14" s="23">
        <f>SUM(F15)</f>
        <v>0</v>
      </c>
      <c r="G14" s="29">
        <f>F14/E14*100</f>
        <v>0</v>
      </c>
      <c r="H14" s="29">
        <f>E14/$E$114*100</f>
        <v>0.36182094349876515</v>
      </c>
      <c r="I14" s="29">
        <f>F14/$F$114*100</f>
        <v>0</v>
      </c>
    </row>
    <row r="15" spans="1:9" ht="13.5">
      <c r="A15" s="25"/>
      <c r="B15" s="26" t="s">
        <v>30</v>
      </c>
      <c r="C15" s="27" t="s">
        <v>31</v>
      </c>
      <c r="D15" s="27"/>
      <c r="E15" s="28">
        <f>SUM(E16)</f>
        <v>20000</v>
      </c>
      <c r="F15" s="28">
        <f>SUM(F16)</f>
        <v>0</v>
      </c>
      <c r="G15" s="29">
        <f>F15/E15*100</f>
        <v>0</v>
      </c>
      <c r="H15" s="29">
        <f>E15/$E$114*100</f>
        <v>0.36182094349876515</v>
      </c>
      <c r="I15" s="29">
        <f>F15/$F$114*100</f>
        <v>0</v>
      </c>
    </row>
    <row r="16" spans="1:9" ht="12.75">
      <c r="A16" s="37"/>
      <c r="B16" s="31"/>
      <c r="C16" s="32" t="s">
        <v>32</v>
      </c>
      <c r="D16" s="33" t="s">
        <v>33</v>
      </c>
      <c r="E16" s="34">
        <v>20000</v>
      </c>
      <c r="F16" s="34"/>
      <c r="G16" s="29">
        <f>F16/E16*100</f>
        <v>0</v>
      </c>
      <c r="H16" s="29">
        <f>E16/$E$114*100</f>
        <v>0.36182094349876515</v>
      </c>
      <c r="I16" s="29">
        <f>F16/$F$114*100</f>
        <v>0</v>
      </c>
    </row>
    <row r="17" spans="1:9" ht="15">
      <c r="A17" s="21" t="s">
        <v>34</v>
      </c>
      <c r="B17" s="22" t="s">
        <v>35</v>
      </c>
      <c r="C17" s="22"/>
      <c r="D17" s="22"/>
      <c r="E17" s="23">
        <f>SUM(E18)</f>
        <v>195490</v>
      </c>
      <c r="F17" s="23">
        <f>SUM(F18)</f>
        <v>95000</v>
      </c>
      <c r="G17" s="24">
        <f>F17/E17*100</f>
        <v>48.595836104148546</v>
      </c>
      <c r="H17" s="24">
        <f>E17/$E$114*100</f>
        <v>3.5366188122286797</v>
      </c>
      <c r="I17" s="24">
        <f>F17/$F$114*100</f>
        <v>1.7223964662951488</v>
      </c>
    </row>
    <row r="18" spans="1:9" ht="13.5">
      <c r="A18" s="38"/>
      <c r="B18" s="26" t="s">
        <v>36</v>
      </c>
      <c r="C18" s="39" t="s">
        <v>37</v>
      </c>
      <c r="D18" s="39"/>
      <c r="E18" s="28">
        <f>SUM(E19:E22)</f>
        <v>195490</v>
      </c>
      <c r="F18" s="28">
        <f>SUM(F19:F22)</f>
        <v>95000</v>
      </c>
      <c r="G18" s="29">
        <f>F18/E18*100</f>
        <v>48.595836104148546</v>
      </c>
      <c r="H18" s="29">
        <f>E18/$E$114*100</f>
        <v>3.5366188122286797</v>
      </c>
      <c r="I18" s="29">
        <f>F18/$F$114*100</f>
        <v>1.7223964662951488</v>
      </c>
    </row>
    <row r="19" spans="1:9" ht="13.5">
      <c r="A19" s="38"/>
      <c r="B19" s="40"/>
      <c r="C19" s="32" t="s">
        <v>38</v>
      </c>
      <c r="D19" s="33" t="s">
        <v>39</v>
      </c>
      <c r="E19" s="34">
        <f>15000</f>
        <v>15000</v>
      </c>
      <c r="F19" s="34">
        <v>15000</v>
      </c>
      <c r="G19" s="29">
        <f>F19/E19*100</f>
        <v>100</v>
      </c>
      <c r="H19" s="29">
        <f>E19/$E$114*100</f>
        <v>0.2713657076240738</v>
      </c>
      <c r="I19" s="29">
        <f>F19/$F$114*100</f>
        <v>0.2719573367834445</v>
      </c>
    </row>
    <row r="20" spans="1:9" ht="24.75">
      <c r="A20" s="37"/>
      <c r="B20" s="41"/>
      <c r="C20" s="32" t="s">
        <v>26</v>
      </c>
      <c r="D20" s="42" t="s">
        <v>40</v>
      </c>
      <c r="E20" s="34">
        <v>30000</v>
      </c>
      <c r="F20" s="34">
        <v>30000</v>
      </c>
      <c r="G20" s="29">
        <f>F20/E20*100</f>
        <v>100</v>
      </c>
      <c r="H20" s="29">
        <f>E20/$E$114*100</f>
        <v>0.5427314152481476</v>
      </c>
      <c r="I20" s="29">
        <f>F20/$F$114*100</f>
        <v>0.543914673566889</v>
      </c>
    </row>
    <row r="21" spans="1:9" ht="12.75">
      <c r="A21" s="37"/>
      <c r="B21" s="41"/>
      <c r="C21" s="32" t="s">
        <v>41</v>
      </c>
      <c r="D21" s="42" t="s">
        <v>42</v>
      </c>
      <c r="E21" s="34">
        <v>150000</v>
      </c>
      <c r="F21" s="34">
        <v>50000</v>
      </c>
      <c r="G21" s="29">
        <f>F21/E21*100</f>
        <v>33.33333333333333</v>
      </c>
      <c r="H21" s="29">
        <f>E21/$E$114*100</f>
        <v>2.713657076240738</v>
      </c>
      <c r="I21" s="29">
        <f>F21/$F$114*100</f>
        <v>0.9065244559448151</v>
      </c>
    </row>
    <row r="22" spans="1:9" ht="12.75">
      <c r="A22" s="37"/>
      <c r="B22" s="31"/>
      <c r="C22" s="32" t="s">
        <v>43</v>
      </c>
      <c r="D22" s="42" t="s">
        <v>44</v>
      </c>
      <c r="E22" s="34">
        <v>490</v>
      </c>
      <c r="F22" s="34"/>
      <c r="G22" s="29">
        <f>F22/E22*100</f>
        <v>0</v>
      </c>
      <c r="H22" s="29">
        <f>E22/$E$114*100</f>
        <v>0.008864613115719745</v>
      </c>
      <c r="I22" s="29">
        <f>F22/$F$114*100</f>
        <v>0</v>
      </c>
    </row>
    <row r="23" spans="1:9" ht="15">
      <c r="A23" s="21" t="s">
        <v>45</v>
      </c>
      <c r="B23" s="22" t="s">
        <v>46</v>
      </c>
      <c r="C23" s="22"/>
      <c r="D23" s="22"/>
      <c r="E23" s="23">
        <f>SUM(E24)</f>
        <v>2000</v>
      </c>
      <c r="F23" s="23">
        <f>SUM(F24)</f>
        <v>0</v>
      </c>
      <c r="G23" s="24">
        <f>F23/E23*100</f>
        <v>0</v>
      </c>
      <c r="H23" s="24">
        <f>E23/$E$114*100</f>
        <v>0.036182094349876515</v>
      </c>
      <c r="I23" s="24">
        <f>F23/$F$114*100</f>
        <v>0</v>
      </c>
    </row>
    <row r="24" spans="1:9" ht="13.5">
      <c r="A24" s="43"/>
      <c r="B24" s="44" t="s">
        <v>47</v>
      </c>
      <c r="C24" s="27" t="s">
        <v>48</v>
      </c>
      <c r="D24" s="27"/>
      <c r="E24" s="28">
        <f>SUM(E25:E25)</f>
        <v>2000</v>
      </c>
      <c r="F24" s="28">
        <f>SUM(F25:F25)</f>
        <v>0</v>
      </c>
      <c r="G24" s="29">
        <f>F24/E24*100</f>
        <v>0</v>
      </c>
      <c r="H24" s="29">
        <f>E24/$E$114*100</f>
        <v>0.036182094349876515</v>
      </c>
      <c r="I24" s="29">
        <f>F24/$F$114*100</f>
        <v>0</v>
      </c>
    </row>
    <row r="25" spans="1:9" ht="24.75">
      <c r="A25" s="45"/>
      <c r="B25" s="46"/>
      <c r="C25" s="32" t="s">
        <v>49</v>
      </c>
      <c r="D25" s="33" t="s">
        <v>50</v>
      </c>
      <c r="E25" s="34">
        <v>2000</v>
      </c>
      <c r="F25" s="34"/>
      <c r="G25" s="29">
        <f>F25/E25*100</f>
        <v>0</v>
      </c>
      <c r="H25" s="29">
        <f>E25/$E$114*100</f>
        <v>0.036182094349876515</v>
      </c>
      <c r="I25" s="29">
        <f>F25/$F$114*100</f>
        <v>0</v>
      </c>
    </row>
    <row r="26" spans="1:9" ht="15">
      <c r="A26" s="21" t="s">
        <v>51</v>
      </c>
      <c r="B26" s="22" t="s">
        <v>52</v>
      </c>
      <c r="C26" s="22"/>
      <c r="D26" s="22"/>
      <c r="E26" s="23">
        <f>SUM(E27)</f>
        <v>27714</v>
      </c>
      <c r="F26" s="23">
        <f>SUM(F27)</f>
        <v>28870</v>
      </c>
      <c r="G26" s="24">
        <f>F26/E26*100</f>
        <v>104.17117702244354</v>
      </c>
      <c r="H26" s="24">
        <f>E26/$E$114*100</f>
        <v>0.5013752814062389</v>
      </c>
      <c r="I26" s="24">
        <f>F26/$F$114*100</f>
        <v>0.5234272208625362</v>
      </c>
    </row>
    <row r="27" spans="1:9" ht="13.5">
      <c r="A27" s="43"/>
      <c r="B27" s="26" t="s">
        <v>53</v>
      </c>
      <c r="C27" s="27" t="s">
        <v>54</v>
      </c>
      <c r="D27" s="27"/>
      <c r="E27" s="28">
        <f>SUM(E28:E28)</f>
        <v>27714</v>
      </c>
      <c r="F27" s="28">
        <f>SUM(F28:F28)</f>
        <v>28870</v>
      </c>
      <c r="G27" s="29">
        <f>F27/E27*100</f>
        <v>104.17117702244354</v>
      </c>
      <c r="H27" s="29">
        <f>E27/$E$114*100</f>
        <v>0.5013752814062389</v>
      </c>
      <c r="I27" s="29">
        <f>F27/$F$114*100</f>
        <v>0.5234272208625362</v>
      </c>
    </row>
    <row r="28" spans="1:9" ht="24.75">
      <c r="A28" s="45"/>
      <c r="B28" s="41"/>
      <c r="C28" s="32" t="s">
        <v>55</v>
      </c>
      <c r="D28" s="33" t="s">
        <v>56</v>
      </c>
      <c r="E28" s="34">
        <v>27714</v>
      </c>
      <c r="F28" s="34">
        <v>28870</v>
      </c>
      <c r="G28" s="29">
        <f>F28/E28*100</f>
        <v>104.17117702244354</v>
      </c>
      <c r="H28" s="29">
        <f>E28/$E$114*100</f>
        <v>0.5013752814062389</v>
      </c>
      <c r="I28" s="29">
        <f>F28/$F$114*100</f>
        <v>0.5234272208625362</v>
      </c>
    </row>
    <row r="29" spans="1:9" ht="29.25">
      <c r="A29" s="21" t="s">
        <v>57</v>
      </c>
      <c r="B29" s="47" t="s">
        <v>58</v>
      </c>
      <c r="C29" s="47"/>
      <c r="D29" s="47"/>
      <c r="E29" s="23">
        <f>SUM(E30,E36,E32,E34)</f>
        <v>25117</v>
      </c>
      <c r="F29" s="23">
        <f>SUM(F30,F36,F32,F34)</f>
        <v>800</v>
      </c>
      <c r="G29" s="24">
        <f>F29/E29*100</f>
        <v>3.1850937611975954</v>
      </c>
      <c r="H29" s="24">
        <f>E29/$E$114*100</f>
        <v>0.4543928318929242</v>
      </c>
      <c r="I29" s="24">
        <f>F29/$F$114*100</f>
        <v>0.014504391295117042</v>
      </c>
    </row>
    <row r="30" spans="1:9" ht="15">
      <c r="A30" s="35"/>
      <c r="B30" s="26" t="s">
        <v>59</v>
      </c>
      <c r="C30" s="39" t="s">
        <v>60</v>
      </c>
      <c r="D30" s="39"/>
      <c r="E30" s="28">
        <f>SUM(E31)</f>
        <v>700</v>
      </c>
      <c r="F30" s="28">
        <f>SUM(F31)</f>
        <v>800</v>
      </c>
      <c r="G30" s="29">
        <f>F30/E30*100</f>
        <v>114.28571428571428</v>
      </c>
      <c r="H30" s="29">
        <f>E30/$E$114*100</f>
        <v>0.01266373302245678</v>
      </c>
      <c r="I30" s="29">
        <f>F30/$F$114*100</f>
        <v>0.014504391295117042</v>
      </c>
    </row>
    <row r="31" spans="1:9" ht="24.75">
      <c r="A31" s="35"/>
      <c r="B31" s="31"/>
      <c r="C31" s="32" t="s">
        <v>55</v>
      </c>
      <c r="D31" s="33" t="s">
        <v>56</v>
      </c>
      <c r="E31" s="34">
        <v>700</v>
      </c>
      <c r="F31" s="34">
        <v>800</v>
      </c>
      <c r="G31" s="29">
        <f>F31/E31*100</f>
        <v>114.28571428571428</v>
      </c>
      <c r="H31" s="29">
        <f>E31/$E$114*100</f>
        <v>0.01266373302245678</v>
      </c>
      <c r="I31" s="29">
        <f>F31/$F$114*100</f>
        <v>0.014504391295117042</v>
      </c>
    </row>
    <row r="32" spans="1:9" ht="15">
      <c r="A32" s="35"/>
      <c r="B32" s="48" t="s">
        <v>61</v>
      </c>
      <c r="C32" s="49" t="s">
        <v>62</v>
      </c>
      <c r="D32" s="49"/>
      <c r="E32" s="28">
        <f>SUM(E33)</f>
        <v>13547</v>
      </c>
      <c r="F32" s="28">
        <f>SUM(F33)</f>
        <v>0</v>
      </c>
      <c r="G32" s="29">
        <f>F32/E32*100</f>
        <v>0</v>
      </c>
      <c r="H32" s="29">
        <f>E32/$E$114*100</f>
        <v>0.24507941607888853</v>
      </c>
      <c r="I32" s="29">
        <f>F32/$F$114*100</f>
        <v>0</v>
      </c>
    </row>
    <row r="33" spans="1:9" ht="24.75">
      <c r="A33" s="35"/>
      <c r="B33" s="50"/>
      <c r="C33" s="51" t="s">
        <v>55</v>
      </c>
      <c r="D33" s="52" t="s">
        <v>56</v>
      </c>
      <c r="E33" s="34">
        <v>13547</v>
      </c>
      <c r="F33" s="34"/>
      <c r="G33" s="29">
        <f>F33/E33*100</f>
        <v>0</v>
      </c>
      <c r="H33" s="29">
        <f>E33/$E$114*100</f>
        <v>0.24507941607888853</v>
      </c>
      <c r="I33" s="29">
        <f>F33/$F$114*100</f>
        <v>0</v>
      </c>
    </row>
    <row r="34" spans="1:9" ht="15">
      <c r="A34" s="35"/>
      <c r="B34" s="48" t="s">
        <v>63</v>
      </c>
      <c r="C34" s="49" t="s">
        <v>64</v>
      </c>
      <c r="D34" s="49"/>
      <c r="E34" s="28">
        <f>SUM(E35)</f>
        <v>7606</v>
      </c>
      <c r="F34" s="28">
        <f>SUM(F35)</f>
        <v>0</v>
      </c>
      <c r="G34" s="29">
        <f>F34/E34*100</f>
        <v>0</v>
      </c>
      <c r="H34" s="29">
        <f>E34/$E$114*100</f>
        <v>0.13760050481258038</v>
      </c>
      <c r="I34" s="29">
        <f>F34/$F$114*100</f>
        <v>0</v>
      </c>
    </row>
    <row r="35" spans="1:9" ht="24.75">
      <c r="A35" s="35"/>
      <c r="B35" s="50"/>
      <c r="C35" s="51" t="s">
        <v>55</v>
      </c>
      <c r="D35" s="52" t="s">
        <v>56</v>
      </c>
      <c r="E35" s="34">
        <v>7606</v>
      </c>
      <c r="F35" s="34"/>
      <c r="G35" s="29">
        <f>F35/E35*100</f>
        <v>0</v>
      </c>
      <c r="H35" s="29">
        <f>E35/$E$114*100</f>
        <v>0.13760050481258038</v>
      </c>
      <c r="I35" s="29">
        <f>F35/$F$114*100</f>
        <v>0</v>
      </c>
    </row>
    <row r="36" spans="1:9" ht="15">
      <c r="A36" s="35"/>
      <c r="B36" s="48" t="s">
        <v>65</v>
      </c>
      <c r="C36" s="49" t="s">
        <v>66</v>
      </c>
      <c r="D36" s="49"/>
      <c r="E36" s="28">
        <f>SUM(E37)</f>
        <v>3264</v>
      </c>
      <c r="F36" s="28">
        <f>SUM(F37)</f>
        <v>0</v>
      </c>
      <c r="G36" s="29">
        <f>F36/E36*100</f>
        <v>0</v>
      </c>
      <c r="H36" s="29">
        <f>E36/$E$114*100</f>
        <v>0.05904917797899846</v>
      </c>
      <c r="I36" s="29">
        <f>F36/$F$114*100</f>
        <v>0</v>
      </c>
    </row>
    <row r="37" spans="1:9" ht="24.75">
      <c r="A37" s="53"/>
      <c r="B37" s="50"/>
      <c r="C37" s="51" t="s">
        <v>55</v>
      </c>
      <c r="D37" s="52" t="s">
        <v>56</v>
      </c>
      <c r="E37" s="34">
        <v>3264</v>
      </c>
      <c r="F37" s="34"/>
      <c r="G37" s="29">
        <f>F37/E37*100</f>
        <v>0</v>
      </c>
      <c r="H37" s="29">
        <f>E37/$E$114*100</f>
        <v>0.05904917797899846</v>
      </c>
      <c r="I37" s="29">
        <f>F37/$F$114*100</f>
        <v>0</v>
      </c>
    </row>
    <row r="38" spans="1:9" ht="15">
      <c r="A38" s="21" t="s">
        <v>67</v>
      </c>
      <c r="B38" s="54" t="s">
        <v>68</v>
      </c>
      <c r="C38" s="54"/>
      <c r="D38" s="54"/>
      <c r="E38" s="55">
        <f>SUM(E39)</f>
        <v>1090</v>
      </c>
      <c r="F38" s="55">
        <f>SUM(F39)</f>
        <v>0</v>
      </c>
      <c r="G38" s="24">
        <f>F38/E38*100</f>
        <v>0</v>
      </c>
      <c r="H38" s="24">
        <f>E38/$E$114*100</f>
        <v>0.0197192414206827</v>
      </c>
      <c r="I38" s="24">
        <f>F38/$F$114*100</f>
        <v>0</v>
      </c>
    </row>
    <row r="39" spans="1:9" ht="15">
      <c r="A39" s="35"/>
      <c r="B39" s="56" t="s">
        <v>69</v>
      </c>
      <c r="C39" s="57" t="s">
        <v>70</v>
      </c>
      <c r="D39" s="57"/>
      <c r="E39" s="28">
        <f>SUM(E40)</f>
        <v>1090</v>
      </c>
      <c r="F39" s="28">
        <f>SUM(F40)</f>
        <v>0</v>
      </c>
      <c r="G39" s="29">
        <f>F39/E39*100</f>
        <v>0</v>
      </c>
      <c r="H39" s="29">
        <f>E39/$E$114*100</f>
        <v>0.0197192414206827</v>
      </c>
      <c r="I39" s="29">
        <f>F39/$F$114*100</f>
        <v>0</v>
      </c>
    </row>
    <row r="40" spans="1:9" ht="24.75">
      <c r="A40" s="53"/>
      <c r="B40" s="50"/>
      <c r="C40" s="51" t="s">
        <v>49</v>
      </c>
      <c r="D40" s="33" t="s">
        <v>50</v>
      </c>
      <c r="E40" s="34">
        <v>1090</v>
      </c>
      <c r="F40" s="34"/>
      <c r="G40" s="29">
        <f>F40/E40*100</f>
        <v>0</v>
      </c>
      <c r="H40" s="29">
        <f>E40/$E$114*100</f>
        <v>0.0197192414206827</v>
      </c>
      <c r="I40" s="29">
        <f>F40/$F$114*100</f>
        <v>0</v>
      </c>
    </row>
    <row r="41" spans="1:9" ht="15">
      <c r="A41" s="58">
        <v>754</v>
      </c>
      <c r="B41" s="47" t="s">
        <v>71</v>
      </c>
      <c r="C41" s="47"/>
      <c r="D41" s="47"/>
      <c r="E41" s="23">
        <f>SUM(E42)</f>
        <v>1000</v>
      </c>
      <c r="F41" s="23">
        <f>SUM(F42)</f>
        <v>1000</v>
      </c>
      <c r="G41" s="24">
        <f>F41/E41*100</f>
        <v>100</v>
      </c>
      <c r="H41" s="24">
        <f>E41/$E$114*100</f>
        <v>0.018091047174938257</v>
      </c>
      <c r="I41" s="24">
        <f>F41/$F$114*100</f>
        <v>0.018130489118896302</v>
      </c>
    </row>
    <row r="42" spans="1:9" ht="15">
      <c r="A42" s="59"/>
      <c r="B42" s="60">
        <v>75414</v>
      </c>
      <c r="C42" s="61" t="s">
        <v>72</v>
      </c>
      <c r="D42" s="61"/>
      <c r="E42" s="62">
        <f>SUM(E43:E43)</f>
        <v>1000</v>
      </c>
      <c r="F42" s="62">
        <f>SUM(F43:F43)</f>
        <v>1000</v>
      </c>
      <c r="G42" s="29">
        <f>F42/E42*100</f>
        <v>100</v>
      </c>
      <c r="H42" s="29">
        <f>E42/$E$114*100</f>
        <v>0.018091047174938257</v>
      </c>
      <c r="I42" s="29">
        <f>F42/$F$114*100</f>
        <v>0.018130489118896302</v>
      </c>
    </row>
    <row r="43" spans="1:9" ht="24.75">
      <c r="A43" s="63"/>
      <c r="B43" s="64"/>
      <c r="C43" s="32" t="s">
        <v>55</v>
      </c>
      <c r="D43" s="65" t="s">
        <v>56</v>
      </c>
      <c r="E43" s="66">
        <v>1000</v>
      </c>
      <c r="F43" s="66">
        <v>1000</v>
      </c>
      <c r="G43" s="29">
        <f>F43/E43*100</f>
        <v>100</v>
      </c>
      <c r="H43" s="29">
        <f>E43/$E$114*100</f>
        <v>0.018091047174938257</v>
      </c>
      <c r="I43" s="29">
        <f>F43/$F$114*100</f>
        <v>0.018130489118896302</v>
      </c>
    </row>
    <row r="44" spans="1:9" ht="43.5">
      <c r="A44" s="21" t="s">
        <v>73</v>
      </c>
      <c r="B44" s="67" t="s">
        <v>74</v>
      </c>
      <c r="C44" s="67"/>
      <c r="D44" s="67"/>
      <c r="E44" s="23">
        <f>SUM(E45,E47,E66,E68,E54)</f>
        <v>1647884</v>
      </c>
      <c r="F44" s="23">
        <f>SUM(F45,F47,F66,F68,F54)</f>
        <v>1863326</v>
      </c>
      <c r="G44" s="24">
        <f>F44/E44*100</f>
        <v>113.0738571404298</v>
      </c>
      <c r="H44" s="24">
        <f>E44/$E$114*100</f>
        <v>29.811947182825953</v>
      </c>
      <c r="I44" s="24">
        <f>F44/$F$114*100</f>
        <v>33.78301176795657</v>
      </c>
    </row>
    <row r="45" spans="1:9" ht="15">
      <c r="A45" s="35"/>
      <c r="B45" s="68">
        <v>75601</v>
      </c>
      <c r="C45" s="39" t="s">
        <v>75</v>
      </c>
      <c r="D45" s="39"/>
      <c r="E45" s="28">
        <f>SUM(E46:E46)</f>
        <v>1060</v>
      </c>
      <c r="F45" s="28">
        <f>SUM(F46:F46)</f>
        <v>1000</v>
      </c>
      <c r="G45" s="29">
        <f>F45/E45*100</f>
        <v>94.33962264150944</v>
      </c>
      <c r="H45" s="29">
        <f>E45/$E$114*100</f>
        <v>0.01917651000543455</v>
      </c>
      <c r="I45" s="29">
        <f>F45/$F$114*100</f>
        <v>0.018130489118896302</v>
      </c>
    </row>
    <row r="46" spans="1:9" ht="24.75">
      <c r="A46" s="35"/>
      <c r="B46" s="69"/>
      <c r="C46" s="70" t="s">
        <v>76</v>
      </c>
      <c r="D46" s="33" t="s">
        <v>77</v>
      </c>
      <c r="E46" s="34">
        <v>1060</v>
      </c>
      <c r="F46" s="34">
        <v>1000</v>
      </c>
      <c r="G46" s="29">
        <f>F46/E46*100</f>
        <v>94.33962264150944</v>
      </c>
      <c r="H46" s="29">
        <f>E46/$E$114*100</f>
        <v>0.01917651000543455</v>
      </c>
      <c r="I46" s="29">
        <f>F46/$F$114*100</f>
        <v>0.018130489118896302</v>
      </c>
    </row>
    <row r="47" spans="1:9" ht="36.75">
      <c r="A47" s="45"/>
      <c r="B47" s="44" t="s">
        <v>78</v>
      </c>
      <c r="C47" s="39" t="s">
        <v>79</v>
      </c>
      <c r="D47" s="39"/>
      <c r="E47" s="28">
        <f>SUM(E48:E53)</f>
        <v>588210</v>
      </c>
      <c r="F47" s="28">
        <f>SUM(F48:F53)</f>
        <v>740400</v>
      </c>
      <c r="G47" s="29">
        <f>F47/E47*100</f>
        <v>125.87341255673994</v>
      </c>
      <c r="H47" s="29">
        <f>E47/$E$114*100</f>
        <v>10.641334858770431</v>
      </c>
      <c r="I47" s="29">
        <f>F47/$F$114*100</f>
        <v>13.423814143630821</v>
      </c>
    </row>
    <row r="48" spans="1:9" ht="12.75">
      <c r="A48" s="45"/>
      <c r="B48" s="71"/>
      <c r="C48" s="32" t="s">
        <v>80</v>
      </c>
      <c r="D48" s="72" t="s">
        <v>81</v>
      </c>
      <c r="E48" s="34">
        <v>397000</v>
      </c>
      <c r="F48" s="34">
        <f>450000+55200+5000</f>
        <v>510200</v>
      </c>
      <c r="G48" s="29">
        <f>F48/E48*100</f>
        <v>128.51385390428212</v>
      </c>
      <c r="H48" s="29">
        <f>E48/$E$114*100</f>
        <v>7.182145728450487</v>
      </c>
      <c r="I48" s="29">
        <f>F48/$F$114*100</f>
        <v>9.250175548460895</v>
      </c>
    </row>
    <row r="49" spans="1:9" ht="12.75">
      <c r="A49" s="45"/>
      <c r="B49" s="71"/>
      <c r="C49" s="32" t="s">
        <v>82</v>
      </c>
      <c r="D49" s="72" t="s">
        <v>83</v>
      </c>
      <c r="E49" s="34">
        <v>14800</v>
      </c>
      <c r="F49" s="34">
        <v>11000</v>
      </c>
      <c r="G49" s="29">
        <f>F49/E49*100</f>
        <v>74.32432432432432</v>
      </c>
      <c r="H49" s="29">
        <f>E49/$E$114*100</f>
        <v>0.26774749818908616</v>
      </c>
      <c r="I49" s="29">
        <f>F49/$F$114*100</f>
        <v>0.19943538030785932</v>
      </c>
    </row>
    <row r="50" spans="1:9" ht="12.75">
      <c r="A50" s="45"/>
      <c r="B50" s="71"/>
      <c r="C50" s="32" t="s">
        <v>84</v>
      </c>
      <c r="D50" s="72" t="s">
        <v>85</v>
      </c>
      <c r="E50" s="34">
        <v>167700</v>
      </c>
      <c r="F50" s="34">
        <v>214000</v>
      </c>
      <c r="G50" s="29">
        <f>F50/E50*100</f>
        <v>127.60882528324389</v>
      </c>
      <c r="H50" s="29">
        <f>E50/$E$114*100</f>
        <v>3.0338686112371454</v>
      </c>
      <c r="I50" s="29">
        <f>F50/$F$114*100</f>
        <v>3.879924671443809</v>
      </c>
    </row>
    <row r="51" spans="1:9" ht="12.75">
      <c r="A51" s="45"/>
      <c r="B51" s="71"/>
      <c r="C51" s="32" t="s">
        <v>86</v>
      </c>
      <c r="D51" s="72" t="s">
        <v>87</v>
      </c>
      <c r="E51" s="34">
        <v>3210</v>
      </c>
      <c r="F51" s="34">
        <v>3200</v>
      </c>
      <c r="G51" s="29">
        <f>F51/E51*100</f>
        <v>99.68847352024922</v>
      </c>
      <c r="H51" s="29">
        <f>E51/$E$114*100</f>
        <v>0.0580722614315518</v>
      </c>
      <c r="I51" s="29">
        <f>F51/$F$114*100</f>
        <v>0.05801756518046817</v>
      </c>
    </row>
    <row r="52" spans="1:9" ht="12.75">
      <c r="A52" s="45"/>
      <c r="B52" s="71"/>
      <c r="C52" s="32" t="s">
        <v>88</v>
      </c>
      <c r="D52" s="42" t="s">
        <v>89</v>
      </c>
      <c r="E52" s="34">
        <v>2000</v>
      </c>
      <c r="F52" s="34">
        <v>2000</v>
      </c>
      <c r="G52" s="29">
        <f>F52/E52*100</f>
        <v>100</v>
      </c>
      <c r="H52" s="29">
        <f>E52/$E$114*100</f>
        <v>0.036182094349876515</v>
      </c>
      <c r="I52" s="29">
        <f>F52/$F$114*100</f>
        <v>0.036260978237792604</v>
      </c>
    </row>
    <row r="53" spans="1:9" ht="12.75">
      <c r="A53" s="73"/>
      <c r="B53" s="74"/>
      <c r="C53" s="32" t="s">
        <v>43</v>
      </c>
      <c r="D53" s="42" t="s">
        <v>44</v>
      </c>
      <c r="E53" s="34">
        <v>3500</v>
      </c>
      <c r="F53" s="34"/>
      <c r="G53" s="29">
        <f>F53/E53*100</f>
        <v>0</v>
      </c>
      <c r="H53" s="29">
        <f>E53/$E$114*100</f>
        <v>0.06331866511228389</v>
      </c>
      <c r="I53" s="29">
        <f>F53/$F$114*100</f>
        <v>0</v>
      </c>
    </row>
    <row r="54" spans="1:9" ht="36.75">
      <c r="A54" s="75"/>
      <c r="B54" s="44" t="s">
        <v>90</v>
      </c>
      <c r="C54" s="39" t="s">
        <v>91</v>
      </c>
      <c r="D54" s="39"/>
      <c r="E54" s="28">
        <f>SUM(E55:E65)</f>
        <v>645980</v>
      </c>
      <c r="F54" s="28">
        <f>SUM(F55:F65)</f>
        <v>609600</v>
      </c>
      <c r="G54" s="29">
        <f>F54/E54*100</f>
        <v>94.36824669494412</v>
      </c>
      <c r="H54" s="29">
        <f>E54/$E$114*100</f>
        <v>11.686454654066614</v>
      </c>
      <c r="I54" s="29">
        <f>F54/$F$114*100</f>
        <v>11.052346166879186</v>
      </c>
    </row>
    <row r="55" spans="1:9" ht="12.75">
      <c r="A55" s="45"/>
      <c r="B55" s="71"/>
      <c r="C55" s="32" t="s">
        <v>80</v>
      </c>
      <c r="D55" s="72" t="s">
        <v>81</v>
      </c>
      <c r="E55" s="34">
        <v>300720</v>
      </c>
      <c r="F55" s="34">
        <v>340000</v>
      </c>
      <c r="G55" s="29">
        <f>F55/E55*100</f>
        <v>113.06198457036444</v>
      </c>
      <c r="H55" s="29">
        <f>E55/$E$114*100</f>
        <v>5.440339706447432</v>
      </c>
      <c r="I55" s="29">
        <f>F55/$F$114*100</f>
        <v>6.164366300424743</v>
      </c>
    </row>
    <row r="56" spans="1:9" ht="12.75">
      <c r="A56" s="45"/>
      <c r="B56" s="71"/>
      <c r="C56" s="32" t="s">
        <v>82</v>
      </c>
      <c r="D56" s="72" t="s">
        <v>83</v>
      </c>
      <c r="E56" s="34">
        <v>277000</v>
      </c>
      <c r="F56" s="34">
        <v>210000</v>
      </c>
      <c r="G56" s="29">
        <f>F56/E56*100</f>
        <v>75.81227436823104</v>
      </c>
      <c r="H56" s="29">
        <f>E56/$E$114*100</f>
        <v>5.011220067457897</v>
      </c>
      <c r="I56" s="29">
        <f>F56/$F$114*100</f>
        <v>3.8074027149682235</v>
      </c>
    </row>
    <row r="57" spans="1:9" ht="12.75">
      <c r="A57" s="45"/>
      <c r="B57" s="71"/>
      <c r="C57" s="32" t="s">
        <v>84</v>
      </c>
      <c r="D57" s="72" t="s">
        <v>85</v>
      </c>
      <c r="E57" s="34">
        <v>2870</v>
      </c>
      <c r="F57" s="34">
        <v>4000</v>
      </c>
      <c r="G57" s="29">
        <f>F57/E57*100</f>
        <v>139.37282229965157</v>
      </c>
      <c r="H57" s="29">
        <f>E57/$E$114*100</f>
        <v>0.05192130539207279</v>
      </c>
      <c r="I57" s="29">
        <f>F57/$F$114*100</f>
        <v>0.07252195647558521</v>
      </c>
    </row>
    <row r="58" spans="1:9" ht="12.75">
      <c r="A58" s="45"/>
      <c r="B58" s="71"/>
      <c r="C58" s="32" t="s">
        <v>86</v>
      </c>
      <c r="D58" s="72" t="s">
        <v>87</v>
      </c>
      <c r="E58" s="34">
        <v>8000</v>
      </c>
      <c r="F58" s="34">
        <v>8000</v>
      </c>
      <c r="G58" s="29">
        <f>F58/E58*100</f>
        <v>100</v>
      </c>
      <c r="H58" s="29">
        <f>E58/$E$114*100</f>
        <v>0.14472837739950606</v>
      </c>
      <c r="I58" s="29">
        <f>F58/$F$114*100</f>
        <v>0.14504391295117042</v>
      </c>
    </row>
    <row r="59" spans="1:9" ht="12.75">
      <c r="A59" s="45"/>
      <c r="B59" s="71"/>
      <c r="C59" s="32" t="s">
        <v>92</v>
      </c>
      <c r="D59" s="42" t="s">
        <v>93</v>
      </c>
      <c r="E59" s="34">
        <v>2550</v>
      </c>
      <c r="F59" s="34">
        <v>2500</v>
      </c>
      <c r="G59" s="29">
        <f>F59/E59*100</f>
        <v>98.0392156862745</v>
      </c>
      <c r="H59" s="29">
        <f>E59/$E$114*100</f>
        <v>0.04613217029609255</v>
      </c>
      <c r="I59" s="29">
        <f>F59/$F$114*100</f>
        <v>0.04532622279724076</v>
      </c>
    </row>
    <row r="60" spans="1:9" ht="12.75">
      <c r="A60" s="45"/>
      <c r="B60" s="71"/>
      <c r="C60" s="32" t="s">
        <v>94</v>
      </c>
      <c r="D60" s="42" t="s">
        <v>95</v>
      </c>
      <c r="E60" s="34">
        <v>840</v>
      </c>
      <c r="F60" s="34">
        <v>800</v>
      </c>
      <c r="G60" s="29">
        <f>F60/E60*100</f>
        <v>95.23809523809523</v>
      </c>
      <c r="H60" s="29">
        <f>E60/$E$114*100</f>
        <v>0.015196479626948135</v>
      </c>
      <c r="I60" s="29">
        <f>F60/$F$114*100</f>
        <v>0.014504391295117042</v>
      </c>
    </row>
    <row r="61" spans="1:9" ht="12.75">
      <c r="A61" s="45"/>
      <c r="B61" s="71"/>
      <c r="C61" s="32" t="s">
        <v>96</v>
      </c>
      <c r="D61" s="42" t="s">
        <v>97</v>
      </c>
      <c r="E61" s="34">
        <v>820</v>
      </c>
      <c r="F61" s="34">
        <v>800</v>
      </c>
      <c r="G61" s="29">
        <f>F61/E61*100</f>
        <v>97.5609756097561</v>
      </c>
      <c r="H61" s="29">
        <f>E61/$E$114*100</f>
        <v>0.01483465868344937</v>
      </c>
      <c r="I61" s="29">
        <f>F61/$F$114*100</f>
        <v>0.014504391295117042</v>
      </c>
    </row>
    <row r="62" spans="1:9" ht="12.75">
      <c r="A62" s="45"/>
      <c r="B62" s="71"/>
      <c r="C62" s="32" t="s">
        <v>88</v>
      </c>
      <c r="D62" s="42" t="s">
        <v>89</v>
      </c>
      <c r="E62" s="34">
        <v>15250</v>
      </c>
      <c r="F62" s="34">
        <v>13000</v>
      </c>
      <c r="G62" s="29">
        <f>F62/E62*100</f>
        <v>85.24590163934425</v>
      </c>
      <c r="H62" s="29">
        <f>E62/$E$114*100</f>
        <v>0.2758884694178084</v>
      </c>
      <c r="I62" s="29">
        <f>F62/$F$114*100</f>
        <v>0.23569635854565194</v>
      </c>
    </row>
    <row r="63" spans="1:9" ht="12.75">
      <c r="A63" s="45"/>
      <c r="B63" s="71"/>
      <c r="C63" s="32" t="s">
        <v>98</v>
      </c>
      <c r="D63" s="42" t="s">
        <v>99</v>
      </c>
      <c r="E63" s="34">
        <v>500</v>
      </c>
      <c r="F63" s="34">
        <v>500</v>
      </c>
      <c r="G63" s="29">
        <f>F63/E63*100</f>
        <v>100</v>
      </c>
      <c r="H63" s="29">
        <f>E63/$E$114*100</f>
        <v>0.009045523587469129</v>
      </c>
      <c r="I63" s="29">
        <f>F63/$F$114*100</f>
        <v>0.009065244559448151</v>
      </c>
    </row>
    <row r="64" spans="1:9" ht="12.75">
      <c r="A64" s="45"/>
      <c r="B64" s="71"/>
      <c r="C64" s="32" t="s">
        <v>100</v>
      </c>
      <c r="D64" s="76" t="s">
        <v>101</v>
      </c>
      <c r="E64" s="34">
        <v>30000</v>
      </c>
      <c r="F64" s="34">
        <v>30000</v>
      </c>
      <c r="G64" s="29">
        <f>F64/E64*100</f>
        <v>100</v>
      </c>
      <c r="H64" s="29">
        <f>E64/$E$114*100</f>
        <v>0.5427314152481476</v>
      </c>
      <c r="I64" s="29">
        <f>F64/$F$114*100</f>
        <v>0.543914673566889</v>
      </c>
    </row>
    <row r="65" spans="1:9" ht="12.75">
      <c r="A65" s="45"/>
      <c r="B65" s="46"/>
      <c r="C65" s="32" t="s">
        <v>43</v>
      </c>
      <c r="D65" s="42" t="s">
        <v>44</v>
      </c>
      <c r="E65" s="34">
        <v>7430</v>
      </c>
      <c r="F65" s="34"/>
      <c r="G65" s="29">
        <f>F65/E65*100</f>
        <v>0</v>
      </c>
      <c r="H65" s="29">
        <f>E65/$E$114*100</f>
        <v>0.13441648050979124</v>
      </c>
      <c r="I65" s="29">
        <f>F65/$F$114*100</f>
        <v>0</v>
      </c>
    </row>
    <row r="66" spans="1:9" ht="13.5">
      <c r="A66" s="43"/>
      <c r="B66" s="77" t="s">
        <v>102</v>
      </c>
      <c r="C66" s="78" t="s">
        <v>103</v>
      </c>
      <c r="D66" s="78"/>
      <c r="E66" s="28">
        <f>SUM(E67:E67)</f>
        <v>10000</v>
      </c>
      <c r="F66" s="28">
        <f>SUM(F67:F67)</f>
        <v>10000</v>
      </c>
      <c r="G66" s="29">
        <f>F66/E66*100</f>
        <v>100</v>
      </c>
      <c r="H66" s="29">
        <f>E66/$E$114*100</f>
        <v>0.18091047174938257</v>
      </c>
      <c r="I66" s="29">
        <f>F66/$F$114*100</f>
        <v>0.18130489118896304</v>
      </c>
    </row>
    <row r="67" spans="1:9" ht="12.75">
      <c r="A67" s="45"/>
      <c r="B67" s="71"/>
      <c r="C67" s="32" t="s">
        <v>104</v>
      </c>
      <c r="D67" s="79" t="s">
        <v>103</v>
      </c>
      <c r="E67" s="34">
        <v>10000</v>
      </c>
      <c r="F67" s="34">
        <v>10000</v>
      </c>
      <c r="G67" s="29">
        <f>F67/E67*100</f>
        <v>100</v>
      </c>
      <c r="H67" s="29">
        <f>E67/$E$114*100</f>
        <v>0.18091047174938257</v>
      </c>
      <c r="I67" s="29">
        <f>F67/$F$114*100</f>
        <v>0.18130489118896304</v>
      </c>
    </row>
    <row r="68" spans="1:9" ht="14.25">
      <c r="A68" s="43"/>
      <c r="B68" s="44" t="s">
        <v>105</v>
      </c>
      <c r="C68" s="80" t="s">
        <v>106</v>
      </c>
      <c r="D68" s="80"/>
      <c r="E68" s="28">
        <f>SUM(E69:E70)</f>
        <v>402634</v>
      </c>
      <c r="F68" s="28">
        <f>SUM(F69:F70)</f>
        <v>502326</v>
      </c>
      <c r="G68" s="29">
        <f>F68/E68*100</f>
        <v>124.7599556917697</v>
      </c>
      <c r="H68" s="29">
        <f>E68/$E$114*100</f>
        <v>7.28407068823409</v>
      </c>
      <c r="I68" s="29">
        <f>F68/$F$114*100</f>
        <v>9.107416077138703</v>
      </c>
    </row>
    <row r="69" spans="1:9" ht="12.75">
      <c r="A69" s="45"/>
      <c r="B69" s="71"/>
      <c r="C69" s="32" t="s">
        <v>107</v>
      </c>
      <c r="D69" s="79" t="s">
        <v>108</v>
      </c>
      <c r="E69" s="34">
        <v>399782</v>
      </c>
      <c r="F69" s="81">
        <v>500326</v>
      </c>
      <c r="G69" s="29">
        <f>F69/E69*100</f>
        <v>125.1497065900916</v>
      </c>
      <c r="H69" s="29">
        <f>E69/$E$114*100</f>
        <v>7.232475021691166</v>
      </c>
      <c r="I69" s="29">
        <f>F69/$F$114*100</f>
        <v>9.071155098900912</v>
      </c>
    </row>
    <row r="70" spans="1:9" ht="12.75">
      <c r="A70" s="82"/>
      <c r="B70" s="46"/>
      <c r="C70" s="32" t="s">
        <v>109</v>
      </c>
      <c r="D70" s="79" t="s">
        <v>110</v>
      </c>
      <c r="E70" s="34">
        <v>2852</v>
      </c>
      <c r="F70" s="34">
        <v>2000</v>
      </c>
      <c r="G70" s="29">
        <f>F70/E70*100</f>
        <v>70.12622720897616</v>
      </c>
      <c r="H70" s="29">
        <f>E70/$E$114*100</f>
        <v>0.051595666542923906</v>
      </c>
      <c r="I70" s="29">
        <f>F70/$F$114*100</f>
        <v>0.036260978237792604</v>
      </c>
    </row>
    <row r="71" spans="1:9" ht="15.75">
      <c r="A71" s="21" t="s">
        <v>111</v>
      </c>
      <c r="B71" s="83" t="s">
        <v>112</v>
      </c>
      <c r="C71" s="83"/>
      <c r="D71" s="83"/>
      <c r="E71" s="23">
        <f>SUM(E72,E80,E76,E78,E74)</f>
        <v>2332033</v>
      </c>
      <c r="F71" s="23">
        <f>SUM(F72,F80,F76,F78,F74)</f>
        <v>2210075</v>
      </c>
      <c r="G71" s="24">
        <f>F71/E71*100</f>
        <v>94.77031414220983</v>
      </c>
      <c r="H71" s="24">
        <f>E71/$E$114*100</f>
        <v>42.188919016512784</v>
      </c>
      <c r="I71" s="24">
        <f>F71/$F$114*100</f>
        <v>40.06974073944475</v>
      </c>
    </row>
    <row r="72" spans="1:9" ht="12.75">
      <c r="A72" s="84"/>
      <c r="B72" s="26" t="s">
        <v>113</v>
      </c>
      <c r="C72" s="85" t="s">
        <v>114</v>
      </c>
      <c r="D72" s="85"/>
      <c r="E72" s="28">
        <f>SUM(E73)</f>
        <v>1663715</v>
      </c>
      <c r="F72" s="28">
        <f>SUM(F73)</f>
        <v>1604741</v>
      </c>
      <c r="G72" s="29">
        <f>F72/E72*100</f>
        <v>96.45528230496208</v>
      </c>
      <c r="H72" s="29">
        <f>E72/$E$114*100</f>
        <v>30.0983465506524</v>
      </c>
      <c r="I72" s="29">
        <f>F72/$F$114*100</f>
        <v>29.094739239146772</v>
      </c>
    </row>
    <row r="73" spans="1:9" ht="12.75">
      <c r="A73" s="86"/>
      <c r="B73" s="41"/>
      <c r="C73" s="32" t="s">
        <v>115</v>
      </c>
      <c r="D73" s="79" t="s">
        <v>116</v>
      </c>
      <c r="E73" s="34">
        <v>1663715</v>
      </c>
      <c r="F73" s="87">
        <v>1604741</v>
      </c>
      <c r="G73" s="29">
        <f>F73/E73*100</f>
        <v>96.45528230496208</v>
      </c>
      <c r="H73" s="29">
        <f>E73/$E$114*100</f>
        <v>30.0983465506524</v>
      </c>
      <c r="I73" s="29">
        <f>F73/$F$114*100</f>
        <v>29.094739239146772</v>
      </c>
    </row>
    <row r="74" spans="1:9" ht="12.75">
      <c r="A74" s="86"/>
      <c r="B74" s="26" t="s">
        <v>117</v>
      </c>
      <c r="C74" s="27" t="s">
        <v>118</v>
      </c>
      <c r="D74" s="27"/>
      <c r="E74" s="28">
        <f>SUM(E75)</f>
        <v>4177</v>
      </c>
      <c r="F74" s="28">
        <f>SUM(F75)</f>
        <v>0</v>
      </c>
      <c r="G74" s="29">
        <f>F74/E74*100</f>
        <v>0</v>
      </c>
      <c r="H74" s="29">
        <f>E74/$E$114*100</f>
        <v>0.07556630404971709</v>
      </c>
      <c r="I74" s="29">
        <f>F74/$F$114*100</f>
        <v>0</v>
      </c>
    </row>
    <row r="75" spans="1:9" ht="12.75">
      <c r="A75" s="86"/>
      <c r="B75" s="41"/>
      <c r="C75" s="32" t="s">
        <v>119</v>
      </c>
      <c r="D75" s="88" t="s">
        <v>120</v>
      </c>
      <c r="E75" s="34">
        <v>4177</v>
      </c>
      <c r="F75" s="87"/>
      <c r="G75" s="29">
        <f>F75/E75*100</f>
        <v>0</v>
      </c>
      <c r="H75" s="29">
        <f>E75/$E$114*100</f>
        <v>0.07556630404971709</v>
      </c>
      <c r="I75" s="29">
        <f>F75/$F$114*100</f>
        <v>0</v>
      </c>
    </row>
    <row r="76" spans="1:9" ht="12.75">
      <c r="A76" s="86"/>
      <c r="B76" s="26" t="s">
        <v>121</v>
      </c>
      <c r="C76" s="27" t="s">
        <v>122</v>
      </c>
      <c r="D76" s="27"/>
      <c r="E76" s="28">
        <f>SUM(E77)</f>
        <v>563682</v>
      </c>
      <c r="F76" s="28">
        <f>SUM(F77)</f>
        <v>578659</v>
      </c>
      <c r="G76" s="29">
        <f>F76/E76*100</f>
        <v>102.65699454657057</v>
      </c>
      <c r="H76" s="29">
        <f>E76/$E$114*100</f>
        <v>10.197597653663545</v>
      </c>
      <c r="I76" s="29">
        <f>F76/$F$114*100</f>
        <v>10.491370703051416</v>
      </c>
    </row>
    <row r="77" spans="1:9" ht="12.75">
      <c r="A77" s="86"/>
      <c r="B77" s="41"/>
      <c r="C77" s="32" t="s">
        <v>115</v>
      </c>
      <c r="D77" s="79" t="s">
        <v>116</v>
      </c>
      <c r="E77" s="34">
        <v>563682</v>
      </c>
      <c r="F77" s="34">
        <v>578659</v>
      </c>
      <c r="G77" s="29">
        <f>F77/E77*100</f>
        <v>102.65699454657057</v>
      </c>
      <c r="H77" s="29">
        <f>E77/$E$114*100</f>
        <v>10.197597653663545</v>
      </c>
      <c r="I77" s="29">
        <f>F77/$F$114*100</f>
        <v>10.491370703051416</v>
      </c>
    </row>
    <row r="78" spans="1:9" ht="12.75">
      <c r="A78" s="86"/>
      <c r="B78" s="26" t="s">
        <v>123</v>
      </c>
      <c r="C78" s="27" t="s">
        <v>124</v>
      </c>
      <c r="D78" s="27"/>
      <c r="E78" s="28">
        <f>SUM(E79:E79)</f>
        <v>83030</v>
      </c>
      <c r="F78" s="28">
        <f>SUM(F79:F79)</f>
        <v>0</v>
      </c>
      <c r="G78" s="29">
        <f>F78/E78*100</f>
        <v>0</v>
      </c>
      <c r="H78" s="29">
        <f>E78/$E$114*100</f>
        <v>1.5020996469351233</v>
      </c>
      <c r="I78" s="29">
        <f>F78/$F$114*100</f>
        <v>0</v>
      </c>
    </row>
    <row r="79" spans="1:9" ht="12.75">
      <c r="A79" s="86"/>
      <c r="B79" s="31"/>
      <c r="C79" s="32" t="s">
        <v>125</v>
      </c>
      <c r="D79" s="79" t="s">
        <v>126</v>
      </c>
      <c r="E79" s="34">
        <v>83030</v>
      </c>
      <c r="F79" s="34"/>
      <c r="G79" s="29">
        <f>F79/E79*100</f>
        <v>0</v>
      </c>
      <c r="H79" s="29">
        <f>E79/$E$114*100</f>
        <v>1.5020996469351233</v>
      </c>
      <c r="I79" s="29">
        <f>F79/$F$114*100</f>
        <v>0</v>
      </c>
    </row>
    <row r="80" spans="1:9" ht="12.75">
      <c r="A80" s="84"/>
      <c r="B80" s="26" t="s">
        <v>127</v>
      </c>
      <c r="C80" s="27" t="s">
        <v>128</v>
      </c>
      <c r="D80" s="27"/>
      <c r="E80" s="28">
        <f>SUM(E81)</f>
        <v>17429</v>
      </c>
      <c r="F80" s="28">
        <f>SUM(F81)</f>
        <v>26675</v>
      </c>
      <c r="G80" s="29">
        <f>F80/E80*100</f>
        <v>153.04951517585633</v>
      </c>
      <c r="H80" s="29">
        <f>E80/$E$114*100</f>
        <v>0.31530886121199886</v>
      </c>
      <c r="I80" s="29">
        <f>F80/$F$114*100</f>
        <v>0.4836307972465589</v>
      </c>
    </row>
    <row r="81" spans="1:9" ht="12.75">
      <c r="A81" s="89"/>
      <c r="B81" s="31"/>
      <c r="C81" s="90">
        <v>2920</v>
      </c>
      <c r="D81" s="79" t="s">
        <v>116</v>
      </c>
      <c r="E81" s="34">
        <v>17429</v>
      </c>
      <c r="F81" s="34">
        <v>26675</v>
      </c>
      <c r="G81" s="29">
        <f>F81/E81*100</f>
        <v>153.04951517585633</v>
      </c>
      <c r="H81" s="29">
        <f>E81/$E$114*100</f>
        <v>0.31530886121199886</v>
      </c>
      <c r="I81" s="29">
        <f>F81/$F$114*100</f>
        <v>0.4836307972465589</v>
      </c>
    </row>
    <row r="82" spans="1:9" ht="15">
      <c r="A82" s="21" t="s">
        <v>129</v>
      </c>
      <c r="B82" s="83" t="s">
        <v>130</v>
      </c>
      <c r="C82" s="83"/>
      <c r="D82" s="83"/>
      <c r="E82" s="23">
        <f>SUM(E85,E83)</f>
        <v>46305</v>
      </c>
      <c r="F82" s="23">
        <f>SUM(F85,F83)</f>
        <v>0</v>
      </c>
      <c r="G82" s="24">
        <f>F82/E82*100</f>
        <v>0</v>
      </c>
      <c r="H82" s="24">
        <f>E82/$E$114*100</f>
        <v>0.8377059394355159</v>
      </c>
      <c r="I82" s="24">
        <f>F82/$F$114*100</f>
        <v>0</v>
      </c>
    </row>
    <row r="83" spans="1:9" ht="15">
      <c r="A83" s="35"/>
      <c r="B83" s="60">
        <v>80101</v>
      </c>
      <c r="C83" s="91" t="s">
        <v>131</v>
      </c>
      <c r="D83" s="91"/>
      <c r="E83" s="28">
        <f>SUM(E84)</f>
        <v>1177</v>
      </c>
      <c r="F83" s="28">
        <f>SUM(F84)</f>
        <v>0</v>
      </c>
      <c r="G83" s="29">
        <f>F83/E83*100</f>
        <v>0</v>
      </c>
      <c r="H83" s="29">
        <f>E83/$E$114*100</f>
        <v>0.021293162524902327</v>
      </c>
      <c r="I83" s="29">
        <f>F83/$F$114*100</f>
        <v>0</v>
      </c>
    </row>
    <row r="84" spans="1:9" ht="24.75">
      <c r="A84" s="35"/>
      <c r="B84" s="53"/>
      <c r="C84" s="51" t="s">
        <v>132</v>
      </c>
      <c r="D84" s="92" t="s">
        <v>133</v>
      </c>
      <c r="E84" s="34">
        <v>1177</v>
      </c>
      <c r="F84" s="34"/>
      <c r="G84" s="29">
        <f>F84/E84*100</f>
        <v>0</v>
      </c>
      <c r="H84" s="29">
        <f>E84/$E$114*100</f>
        <v>0.021293162524902327</v>
      </c>
      <c r="I84" s="29">
        <f>F84/$F$114*100</f>
        <v>0</v>
      </c>
    </row>
    <row r="85" spans="1:9" ht="12.75">
      <c r="A85" s="40"/>
      <c r="B85" s="93">
        <v>80195</v>
      </c>
      <c r="C85" s="94" t="s">
        <v>134</v>
      </c>
      <c r="D85" s="94"/>
      <c r="E85" s="28">
        <f>SUM(E86)</f>
        <v>45128</v>
      </c>
      <c r="F85" s="28">
        <f>SUM(F86)</f>
        <v>0</v>
      </c>
      <c r="G85" s="29">
        <f>F85/E85*100</f>
        <v>0</v>
      </c>
      <c r="H85" s="29">
        <f>E85/$E$114*100</f>
        <v>0.8164127769106136</v>
      </c>
      <c r="I85" s="29">
        <f>F85/$F$114*100</f>
        <v>0</v>
      </c>
    </row>
    <row r="86" spans="1:9" ht="24.75">
      <c r="A86" s="95"/>
      <c r="B86" s="96"/>
      <c r="C86" s="51" t="s">
        <v>132</v>
      </c>
      <c r="D86" s="92" t="s">
        <v>133</v>
      </c>
      <c r="E86" s="34">
        <v>45128</v>
      </c>
      <c r="F86" s="34"/>
      <c r="G86" s="29">
        <f>F86/E86*100</f>
        <v>0</v>
      </c>
      <c r="H86" s="29">
        <f>E86/$E$114*100</f>
        <v>0.8164127769106136</v>
      </c>
      <c r="I86" s="29">
        <f>F86/$F$114*100</f>
        <v>0</v>
      </c>
    </row>
    <row r="87" spans="1:9" ht="15">
      <c r="A87" s="21" t="s">
        <v>135</v>
      </c>
      <c r="B87" s="83" t="s">
        <v>136</v>
      </c>
      <c r="C87" s="83"/>
      <c r="D87" s="83"/>
      <c r="E87" s="23">
        <f>SUM(E88)</f>
        <v>43580</v>
      </c>
      <c r="F87" s="23">
        <f>SUM(F88)</f>
        <v>40000</v>
      </c>
      <c r="G87" s="24">
        <f>F87/E87*100</f>
        <v>91.78522257916475</v>
      </c>
      <c r="H87" s="24">
        <f>E87/$E$114*100</f>
        <v>0.7884078358838092</v>
      </c>
      <c r="I87" s="24">
        <f>F87/$F$114*100</f>
        <v>0.7252195647558521</v>
      </c>
    </row>
    <row r="88" spans="1:9" ht="12.75">
      <c r="A88" s="84"/>
      <c r="B88" s="26" t="s">
        <v>137</v>
      </c>
      <c r="C88" s="27" t="s">
        <v>138</v>
      </c>
      <c r="D88" s="27"/>
      <c r="E88" s="28">
        <f>SUM(E89)</f>
        <v>43580</v>
      </c>
      <c r="F88" s="28">
        <f>SUM(F89)</f>
        <v>40000</v>
      </c>
      <c r="G88" s="29">
        <f>F88/E88*100</f>
        <v>91.78522257916475</v>
      </c>
      <c r="H88" s="29">
        <f>E88/$E$114*100</f>
        <v>0.7884078358838092</v>
      </c>
      <c r="I88" s="29">
        <f>F88/$F$114*100</f>
        <v>0.7252195647558521</v>
      </c>
    </row>
    <row r="89" spans="1:9" ht="12.75">
      <c r="A89" s="89"/>
      <c r="B89" s="31"/>
      <c r="C89" s="32" t="s">
        <v>139</v>
      </c>
      <c r="D89" s="79" t="s">
        <v>140</v>
      </c>
      <c r="E89" s="34">
        <v>43580</v>
      </c>
      <c r="F89" s="34">
        <v>40000</v>
      </c>
      <c r="G89" s="29">
        <f>F89/E89*100</f>
        <v>91.78522257916475</v>
      </c>
      <c r="H89" s="29">
        <f>E89/$E$114*100</f>
        <v>0.7884078358838092</v>
      </c>
      <c r="I89" s="29">
        <f>F89/$F$114*100</f>
        <v>0.7252195647558521</v>
      </c>
    </row>
    <row r="90" spans="1:9" ht="15">
      <c r="A90" s="21" t="s">
        <v>141</v>
      </c>
      <c r="B90" s="83" t="s">
        <v>142</v>
      </c>
      <c r="C90" s="83"/>
      <c r="D90" s="83"/>
      <c r="E90" s="23">
        <f>SUM(E91,E94,E96,E99,E101)</f>
        <v>1000559</v>
      </c>
      <c r="F90" s="23">
        <f>SUM(F91,F94,F96,F99,F101)</f>
        <v>1145000</v>
      </c>
      <c r="G90" s="24">
        <f>F90/E90*100</f>
        <v>114.43603025908517</v>
      </c>
      <c r="H90" s="24">
        <f>E90/$E$114*100</f>
        <v>18.101160070309046</v>
      </c>
      <c r="I90" s="24">
        <f>F90/$F$114*100</f>
        <v>20.759410041136267</v>
      </c>
    </row>
    <row r="91" spans="1:9" ht="24.75">
      <c r="A91" s="40"/>
      <c r="B91" s="26" t="s">
        <v>143</v>
      </c>
      <c r="C91" s="39" t="s">
        <v>144</v>
      </c>
      <c r="D91" s="39"/>
      <c r="E91" s="28">
        <f>SUM(E92:E93)</f>
        <v>715958</v>
      </c>
      <c r="F91" s="28">
        <f>SUM(F92:F93)</f>
        <v>931000</v>
      </c>
      <c r="G91" s="29">
        <f>F91/E91*100</f>
        <v>130.03556074518337</v>
      </c>
      <c r="H91" s="29">
        <f>E91/$E$114*100</f>
        <v>12.952429953274445</v>
      </c>
      <c r="I91" s="29">
        <f>F91/$F$114*100</f>
        <v>16.879485369692457</v>
      </c>
    </row>
    <row r="92" spans="1:9" ht="24.75">
      <c r="A92" s="40"/>
      <c r="B92" s="41"/>
      <c r="C92" s="90">
        <v>2010</v>
      </c>
      <c r="D92" s="65" t="s">
        <v>56</v>
      </c>
      <c r="E92" s="97">
        <v>714611</v>
      </c>
      <c r="F92" s="87">
        <v>931000</v>
      </c>
      <c r="G92" s="29">
        <f>F92/E92*100</f>
        <v>130.28067018279876</v>
      </c>
      <c r="H92" s="29">
        <f>E92/$E$114*100</f>
        <v>12.928061312729803</v>
      </c>
      <c r="I92" s="29">
        <f>F92/$F$114*100</f>
        <v>16.879485369692457</v>
      </c>
    </row>
    <row r="93" spans="1:9" ht="24.75">
      <c r="A93" s="40"/>
      <c r="B93" s="41"/>
      <c r="C93" s="90">
        <v>6310</v>
      </c>
      <c r="D93" s="33" t="s">
        <v>145</v>
      </c>
      <c r="E93" s="97">
        <v>1347</v>
      </c>
      <c r="F93" s="87"/>
      <c r="G93" s="29">
        <f>F93/E93*100</f>
        <v>0</v>
      </c>
      <c r="H93" s="29">
        <f>E93/$E$114*100</f>
        <v>0.02436864054464183</v>
      </c>
      <c r="I93" s="29">
        <f>F93/$F$114*100</f>
        <v>0</v>
      </c>
    </row>
    <row r="94" spans="1:9" ht="24.75">
      <c r="A94" s="40"/>
      <c r="B94" s="44" t="s">
        <v>146</v>
      </c>
      <c r="C94" s="98" t="s">
        <v>147</v>
      </c>
      <c r="D94" s="98"/>
      <c r="E94" s="28">
        <f>SUM(E95)</f>
        <v>4301</v>
      </c>
      <c r="F94" s="28">
        <f>SUM(F95)</f>
        <v>4000</v>
      </c>
      <c r="G94" s="29">
        <f>F94/E94*100</f>
        <v>93.00162752848175</v>
      </c>
      <c r="H94" s="29">
        <f>E94/$E$114*100</f>
        <v>0.07780959389940943</v>
      </c>
      <c r="I94" s="29">
        <f>F94/$F$114*100</f>
        <v>0.07252195647558521</v>
      </c>
    </row>
    <row r="95" spans="1:9" ht="24.75">
      <c r="A95" s="40"/>
      <c r="B95" s="99"/>
      <c r="C95" s="32" t="s">
        <v>55</v>
      </c>
      <c r="D95" s="65" t="s">
        <v>56</v>
      </c>
      <c r="E95" s="34">
        <v>4301</v>
      </c>
      <c r="F95" s="34">
        <v>4000</v>
      </c>
      <c r="G95" s="29">
        <f>F95/E95*100</f>
        <v>93.00162752848175</v>
      </c>
      <c r="H95" s="29">
        <f>E95/$E$114*100</f>
        <v>0.07780959389940943</v>
      </c>
      <c r="I95" s="29">
        <f>F95/$F$114*100</f>
        <v>0.07252195647558521</v>
      </c>
    </row>
    <row r="96" spans="1:9" ht="12.75">
      <c r="A96" s="84"/>
      <c r="B96" s="26" t="s">
        <v>148</v>
      </c>
      <c r="C96" s="80" t="s">
        <v>149</v>
      </c>
      <c r="D96" s="80"/>
      <c r="E96" s="28">
        <f>SUM(E97:E98)</f>
        <v>191700</v>
      </c>
      <c r="F96" s="28">
        <f>SUM(F97:F98)</f>
        <v>140000</v>
      </c>
      <c r="G96" s="29">
        <f>F96/E96*100</f>
        <v>73.03077725612937</v>
      </c>
      <c r="H96" s="29">
        <f>E96/$E$114*100</f>
        <v>3.468053743435664</v>
      </c>
      <c r="I96" s="29">
        <f>F96/$F$114*100</f>
        <v>2.538268476645482</v>
      </c>
    </row>
    <row r="97" spans="1:9" ht="24.75">
      <c r="A97" s="86"/>
      <c r="B97" s="41"/>
      <c r="C97" s="32" t="s">
        <v>55</v>
      </c>
      <c r="D97" s="65" t="s">
        <v>56</v>
      </c>
      <c r="E97" s="34">
        <v>51700</v>
      </c>
      <c r="F97" s="34">
        <v>53000</v>
      </c>
      <c r="G97" s="29">
        <f>F97/E97*100</f>
        <v>102.51450676982591</v>
      </c>
      <c r="H97" s="29">
        <f>E97/$E$114*100</f>
        <v>0.9353071389443077</v>
      </c>
      <c r="I97" s="29">
        <f>F97/$F$114*100</f>
        <v>0.960915923301504</v>
      </c>
    </row>
    <row r="98" spans="1:9" ht="24.75">
      <c r="A98" s="86"/>
      <c r="B98" s="31"/>
      <c r="C98" s="51" t="s">
        <v>132</v>
      </c>
      <c r="D98" s="92" t="s">
        <v>133</v>
      </c>
      <c r="E98" s="34">
        <v>140000</v>
      </c>
      <c r="F98" s="81">
        <v>87000</v>
      </c>
      <c r="G98" s="29">
        <f>F98/E98*100</f>
        <v>62.142857142857146</v>
      </c>
      <c r="H98" s="29">
        <f>E98/$E$114*100</f>
        <v>2.532746604491356</v>
      </c>
      <c r="I98" s="29">
        <f>F98/$F$114*100</f>
        <v>1.5773525533439783</v>
      </c>
    </row>
    <row r="99" spans="1:9" ht="12.75">
      <c r="A99" s="84"/>
      <c r="B99" s="26" t="s">
        <v>150</v>
      </c>
      <c r="C99" s="27" t="s">
        <v>151</v>
      </c>
      <c r="D99" s="27"/>
      <c r="E99" s="28">
        <f>SUM(E100:E100)</f>
        <v>50000</v>
      </c>
      <c r="F99" s="28">
        <f>SUM(F100:F100)</f>
        <v>51000</v>
      </c>
      <c r="G99" s="29">
        <f>F99/E99*100</f>
        <v>102</v>
      </c>
      <c r="H99" s="29">
        <f>E99/$E$114*100</f>
        <v>0.9045523587469126</v>
      </c>
      <c r="I99" s="29">
        <f>F99/$F$114*100</f>
        <v>0.9246549450637114</v>
      </c>
    </row>
    <row r="100" spans="1:9" ht="24.75">
      <c r="A100" s="84"/>
      <c r="B100" s="31"/>
      <c r="C100" s="51" t="s">
        <v>132</v>
      </c>
      <c r="D100" s="92" t="s">
        <v>133</v>
      </c>
      <c r="E100" s="97">
        <v>50000</v>
      </c>
      <c r="F100" s="97">
        <v>51000</v>
      </c>
      <c r="G100" s="29">
        <f>F100/E100*100</f>
        <v>102</v>
      </c>
      <c r="H100" s="29">
        <f>E100/$E$114*100</f>
        <v>0.9045523587469126</v>
      </c>
      <c r="I100" s="29">
        <f>F100/$F$114*100</f>
        <v>0.9246549450637114</v>
      </c>
    </row>
    <row r="101" spans="1:9" ht="12.75">
      <c r="A101" s="84"/>
      <c r="B101" s="93">
        <v>85295</v>
      </c>
      <c r="C101" s="27" t="s">
        <v>134</v>
      </c>
      <c r="D101" s="27"/>
      <c r="E101" s="100">
        <f>SUM(E102:E102)</f>
        <v>38600</v>
      </c>
      <c r="F101" s="100">
        <f>SUM(F102:F102)</f>
        <v>19000</v>
      </c>
      <c r="G101" s="29">
        <f>F101/E101*100</f>
        <v>49.22279792746114</v>
      </c>
      <c r="H101" s="29">
        <f>E101/$E$114*100</f>
        <v>0.6983144209526166</v>
      </c>
      <c r="I101" s="29">
        <f>F101/$F$114*100</f>
        <v>0.34447929325902976</v>
      </c>
    </row>
    <row r="102" spans="1:9" ht="24.75">
      <c r="A102" s="84"/>
      <c r="B102" s="101"/>
      <c r="C102" s="51" t="s">
        <v>132</v>
      </c>
      <c r="D102" s="92" t="s">
        <v>133</v>
      </c>
      <c r="E102" s="97">
        <v>38600</v>
      </c>
      <c r="F102" s="81">
        <v>19000</v>
      </c>
      <c r="G102" s="29">
        <f>F102/E102*100</f>
        <v>49.22279792746114</v>
      </c>
      <c r="H102" s="29">
        <f>E102/$E$114*100</f>
        <v>0.6983144209526166</v>
      </c>
      <c r="I102" s="29">
        <f>F102/$F$114*100</f>
        <v>0.34447929325902976</v>
      </c>
    </row>
    <row r="103" spans="1:9" ht="15">
      <c r="A103" s="58">
        <v>854</v>
      </c>
      <c r="B103" s="22" t="s">
        <v>152</v>
      </c>
      <c r="C103" s="22"/>
      <c r="D103" s="22"/>
      <c r="E103" s="23">
        <f>SUM(E104)</f>
        <v>48190</v>
      </c>
      <c r="F103" s="23">
        <f>SUM(F104)</f>
        <v>0</v>
      </c>
      <c r="G103" s="24">
        <f>F103/E103*100</f>
        <v>0</v>
      </c>
      <c r="H103" s="24">
        <f>E103/$E$114*100</f>
        <v>0.8718075633602745</v>
      </c>
      <c r="I103" s="24">
        <f>F103/$F$114*100</f>
        <v>0</v>
      </c>
    </row>
    <row r="104" spans="1:9" ht="12.75">
      <c r="A104" s="84"/>
      <c r="B104" s="64">
        <v>85415</v>
      </c>
      <c r="C104" s="61" t="s">
        <v>153</v>
      </c>
      <c r="D104" s="61"/>
      <c r="E104" s="102">
        <f>SUM(E105)</f>
        <v>48190</v>
      </c>
      <c r="F104" s="102">
        <f>SUM(F105)</f>
        <v>0</v>
      </c>
      <c r="G104" s="29">
        <f>F104/E104*100</f>
        <v>0</v>
      </c>
      <c r="H104" s="29">
        <f>E104/$E$114*100</f>
        <v>0.8718075633602745</v>
      </c>
      <c r="I104" s="29">
        <f>F104/$F$114*100</f>
        <v>0</v>
      </c>
    </row>
    <row r="105" spans="1:9" ht="24.75">
      <c r="A105" s="84"/>
      <c r="B105" s="64"/>
      <c r="C105" s="51" t="s">
        <v>132</v>
      </c>
      <c r="D105" s="92" t="s">
        <v>133</v>
      </c>
      <c r="E105" s="66">
        <v>48190</v>
      </c>
      <c r="F105" s="66"/>
      <c r="G105" s="29">
        <f>F105/E105*100</f>
        <v>0</v>
      </c>
      <c r="H105" s="29">
        <f>E105/$E$114*100</f>
        <v>0.8718075633602745</v>
      </c>
      <c r="I105" s="29">
        <f>F105/$F$114*100</f>
        <v>0</v>
      </c>
    </row>
    <row r="106" spans="1:9" ht="15">
      <c r="A106" s="103" t="s">
        <v>154</v>
      </c>
      <c r="B106" s="83" t="s">
        <v>155</v>
      </c>
      <c r="C106" s="83"/>
      <c r="D106" s="83"/>
      <c r="E106" s="23">
        <f>SUM(E107)</f>
        <v>131604</v>
      </c>
      <c r="F106" s="23">
        <f>SUM(F107)</f>
        <v>130000</v>
      </c>
      <c r="G106" s="24">
        <f>F106/E106*100</f>
        <v>98.78119206103158</v>
      </c>
      <c r="H106" s="24">
        <f>E106/$E$114*100</f>
        <v>2.3808541724105745</v>
      </c>
      <c r="I106" s="24">
        <f>F106/$F$114*100</f>
        <v>2.3569635854565196</v>
      </c>
    </row>
    <row r="107" spans="1:9" ht="12.75">
      <c r="A107" s="104"/>
      <c r="B107" s="26" t="s">
        <v>156</v>
      </c>
      <c r="C107" s="27" t="s">
        <v>157</v>
      </c>
      <c r="D107" s="27"/>
      <c r="E107" s="28">
        <f>SUM(E108:E110)</f>
        <v>131604</v>
      </c>
      <c r="F107" s="28">
        <f>SUM(F108:F110)</f>
        <v>130000</v>
      </c>
      <c r="G107" s="29">
        <f>F107/E107*100</f>
        <v>98.78119206103158</v>
      </c>
      <c r="H107" s="29">
        <f>E107/$E$114*100</f>
        <v>2.3808541724105745</v>
      </c>
      <c r="I107" s="29">
        <f>F107/$F$114*100</f>
        <v>2.3569635854565196</v>
      </c>
    </row>
    <row r="108" spans="1:9" ht="12.75">
      <c r="A108" s="104"/>
      <c r="B108" s="40"/>
      <c r="C108" s="32" t="s">
        <v>32</v>
      </c>
      <c r="D108" s="79" t="s">
        <v>33</v>
      </c>
      <c r="E108" s="34">
        <v>120000</v>
      </c>
      <c r="F108" s="34">
        <v>120000</v>
      </c>
      <c r="G108" s="29">
        <f>F108/E108*100</f>
        <v>100</v>
      </c>
      <c r="H108" s="29">
        <f>E108/$E$114*100</f>
        <v>2.1709256609925904</v>
      </c>
      <c r="I108" s="29">
        <f>F108/$F$114*100</f>
        <v>2.175658694267556</v>
      </c>
    </row>
    <row r="109" spans="1:9" ht="12.75">
      <c r="A109" s="104"/>
      <c r="B109" s="40"/>
      <c r="C109" s="32" t="s">
        <v>43</v>
      </c>
      <c r="D109" s="33" t="s">
        <v>44</v>
      </c>
      <c r="E109" s="34">
        <v>104</v>
      </c>
      <c r="F109" s="34"/>
      <c r="G109" s="29">
        <f>F109/E109*100</f>
        <v>0</v>
      </c>
      <c r="H109" s="29">
        <f>E109/$E$114*100</f>
        <v>0.0018814689061935786</v>
      </c>
      <c r="I109" s="29">
        <f>F109/$F$114*100</f>
        <v>0</v>
      </c>
    </row>
    <row r="110" spans="1:9" ht="12.75">
      <c r="A110" s="104"/>
      <c r="B110" s="95"/>
      <c r="C110" s="105" t="s">
        <v>125</v>
      </c>
      <c r="D110" s="33" t="s">
        <v>126</v>
      </c>
      <c r="E110" s="34">
        <v>11500</v>
      </c>
      <c r="F110" s="34">
        <v>10000</v>
      </c>
      <c r="G110" s="29">
        <f>F110/E110*100</f>
        <v>86.95652173913044</v>
      </c>
      <c r="H110" s="29">
        <f>E110/$E$114*100</f>
        <v>0.20804704251178993</v>
      </c>
      <c r="I110" s="29">
        <f>F110/$F$114*100</f>
        <v>0.18130489118896304</v>
      </c>
    </row>
    <row r="111" spans="1:9" ht="15">
      <c r="A111" s="106">
        <v>921</v>
      </c>
      <c r="B111" s="107" t="s">
        <v>158</v>
      </c>
      <c r="C111" s="107"/>
      <c r="D111" s="107"/>
      <c r="E111" s="108">
        <f>SUM(E112)</f>
        <v>3530</v>
      </c>
      <c r="F111" s="108">
        <f>SUM(F112)</f>
        <v>0</v>
      </c>
      <c r="G111" s="24">
        <f>F111/E111*100</f>
        <v>0</v>
      </c>
      <c r="H111" s="24">
        <f>E111/$E$114*100</f>
        <v>0.06386139652753205</v>
      </c>
      <c r="I111" s="24">
        <f>F111/$F$114*100</f>
        <v>0</v>
      </c>
    </row>
    <row r="112" spans="1:9" ht="12.75">
      <c r="A112" s="84"/>
      <c r="B112" s="109">
        <v>92116</v>
      </c>
      <c r="C112" s="61" t="s">
        <v>159</v>
      </c>
      <c r="D112" s="61"/>
      <c r="E112" s="62">
        <f>SUM(E113)</f>
        <v>3530</v>
      </c>
      <c r="F112" s="62">
        <f>SUM(F113)</f>
        <v>0</v>
      </c>
      <c r="G112" s="29">
        <f>F112/E112*100</f>
        <v>0</v>
      </c>
      <c r="H112" s="29">
        <f>E112/$E$114*100</f>
        <v>0.06386139652753205</v>
      </c>
      <c r="I112" s="29">
        <f>F112/$F$114*100</f>
        <v>0</v>
      </c>
    </row>
    <row r="113" spans="1:9" ht="24.75">
      <c r="A113" s="110"/>
      <c r="B113" s="111"/>
      <c r="C113" s="90">
        <v>2020</v>
      </c>
      <c r="D113" s="65" t="s">
        <v>160</v>
      </c>
      <c r="E113" s="112">
        <v>3530</v>
      </c>
      <c r="F113" s="112">
        <v>0</v>
      </c>
      <c r="G113" s="29">
        <f>F113/E113*100</f>
        <v>0</v>
      </c>
      <c r="H113" s="29">
        <f>E113/$E$114*100</f>
        <v>0.06386139652753205</v>
      </c>
      <c r="I113" s="29">
        <f>F113/$F$114*100</f>
        <v>0</v>
      </c>
    </row>
    <row r="114" spans="1:9" ht="17.25">
      <c r="A114" s="113" t="s">
        <v>161</v>
      </c>
      <c r="B114" s="113"/>
      <c r="C114" s="113"/>
      <c r="D114" s="113"/>
      <c r="E114" s="114">
        <f>SUM(E106,E90,E87,E82,E71,E44,E41,E29,E26,E17,E14,E11,E103,E23,E38,E111)</f>
        <v>5527596</v>
      </c>
      <c r="F114" s="114">
        <f>SUM(F106,F90,F87,F82,F71,F44,F41,F29,F26,F17,F14,F11,F103,F23,F38,F111)</f>
        <v>5515571</v>
      </c>
      <c r="G114" s="115">
        <f>F114/E114*100</f>
        <v>99.78245515772137</v>
      </c>
      <c r="H114" s="115">
        <f>E114/$E$114*100</f>
        <v>100</v>
      </c>
      <c r="I114" s="115">
        <f>F114/$F$114*100</f>
        <v>100</v>
      </c>
    </row>
    <row r="115" spans="1:9" ht="12.75">
      <c r="A115" s="116"/>
      <c r="B115" s="117"/>
      <c r="D115" s="118" t="s">
        <v>162</v>
      </c>
      <c r="E115" s="118"/>
      <c r="F115" s="118"/>
      <c r="G115" s="29"/>
      <c r="H115" s="29"/>
      <c r="I115" s="29"/>
    </row>
    <row r="116" spans="1:9" ht="13.5">
      <c r="A116" s="116"/>
      <c r="B116" s="117"/>
      <c r="D116" s="119" t="s">
        <v>163</v>
      </c>
      <c r="E116" s="120">
        <f>SUM(E117:E119)</f>
        <v>1155505</v>
      </c>
      <c r="F116" s="120">
        <f>SUM(F117:F119)</f>
        <v>1175670</v>
      </c>
      <c r="G116" s="29">
        <f>F116/E116*100</f>
        <v>101.74512442611672</v>
      </c>
      <c r="H116" s="29">
        <f>E116/$E$114*100</f>
        <v>20.90429546587703</v>
      </c>
      <c r="I116" s="29">
        <f>F116/$F$114*100</f>
        <v>21.315472142412816</v>
      </c>
    </row>
    <row r="117" spans="4:9" ht="13.5">
      <c r="D117" s="121" t="s">
        <v>164</v>
      </c>
      <c r="E117" s="120">
        <f>E105+E102+E100+E98+E86+E84</f>
        <v>323095</v>
      </c>
      <c r="F117" s="120">
        <f>F105+F102+F100+F98+F86+F84</f>
        <v>157000</v>
      </c>
      <c r="G117" s="29">
        <f>F117/E117*100</f>
        <v>48.59251922809081</v>
      </c>
      <c r="H117" s="29">
        <f>E117/$E$114*100</f>
        <v>5.845126886986676</v>
      </c>
      <c r="I117" s="29">
        <f>F117/$F$114*100</f>
        <v>2.8464867916667194</v>
      </c>
    </row>
    <row r="118" spans="4:9" ht="12.75">
      <c r="D118" s="121" t="s">
        <v>165</v>
      </c>
      <c r="E118" s="122">
        <f>E97+E95+E93+E92+E43+E37+E33+E31+E28+E35</f>
        <v>825790</v>
      </c>
      <c r="F118" s="122">
        <f>F97+F95+F93+F92+F43+F37+F33+F31+F28+F35</f>
        <v>1018670</v>
      </c>
      <c r="G118" s="29">
        <f>F118/E118*100</f>
        <v>123.35702781578853</v>
      </c>
      <c r="H118" s="29">
        <f>E118/$E$114*100</f>
        <v>14.939405846592264</v>
      </c>
      <c r="I118" s="29">
        <f>F118/$F$114*100</f>
        <v>18.4689853507461</v>
      </c>
    </row>
    <row r="119" spans="4:9" ht="12.75">
      <c r="D119" s="123" t="s">
        <v>166</v>
      </c>
      <c r="E119" s="124">
        <f>E113+E40+E25</f>
        <v>6620</v>
      </c>
      <c r="F119" s="124">
        <f>F113+F40+F25</f>
        <v>0</v>
      </c>
      <c r="G119" s="29">
        <f>F119/E119*100</f>
        <v>0</v>
      </c>
      <c r="H119" s="29">
        <f>E119/$E$114*100</f>
        <v>0.11976273229809126</v>
      </c>
      <c r="I119" s="29">
        <f>F119/$F$114*100</f>
        <v>0</v>
      </c>
    </row>
    <row r="120" spans="4:9" ht="12.75">
      <c r="D120" s="125" t="s">
        <v>167</v>
      </c>
      <c r="E120" s="122"/>
      <c r="F120" s="122"/>
      <c r="G120" s="29"/>
      <c r="H120" s="29"/>
      <c r="I120" s="29"/>
    </row>
    <row r="121" spans="4:9" ht="12.75">
      <c r="D121" s="119" t="s">
        <v>168</v>
      </c>
      <c r="E121" s="122"/>
      <c r="F121" s="122"/>
      <c r="G121" s="29"/>
      <c r="H121" s="29"/>
      <c r="I121" s="29"/>
    </row>
    <row r="122" spans="4:9" ht="12.75">
      <c r="D122" s="119" t="s">
        <v>169</v>
      </c>
      <c r="E122" s="122"/>
      <c r="F122" s="122"/>
      <c r="G122" s="29"/>
      <c r="H122" s="29"/>
      <c r="I122" s="29"/>
    </row>
    <row r="123" spans="4:9" ht="12.75">
      <c r="D123" s="126" t="s">
        <v>170</v>
      </c>
      <c r="E123" s="122"/>
      <c r="F123" s="122"/>
      <c r="G123" s="29"/>
      <c r="H123" s="29"/>
      <c r="I123" s="29"/>
    </row>
  </sheetData>
  <mergeCells count="53">
    <mergeCell ref="A5:F5"/>
    <mergeCell ref="A7:C8"/>
    <mergeCell ref="D7:D9"/>
    <mergeCell ref="H7:I7"/>
    <mergeCell ref="B11:D11"/>
    <mergeCell ref="C12:D12"/>
    <mergeCell ref="B14:D14"/>
    <mergeCell ref="C15:D15"/>
    <mergeCell ref="B17:D17"/>
    <mergeCell ref="C18:D18"/>
    <mergeCell ref="B23:D23"/>
    <mergeCell ref="C24:D24"/>
    <mergeCell ref="B26:D26"/>
    <mergeCell ref="C27:D27"/>
    <mergeCell ref="B29:D29"/>
    <mergeCell ref="C30:D30"/>
    <mergeCell ref="C32:D32"/>
    <mergeCell ref="C34:D34"/>
    <mergeCell ref="C36:D36"/>
    <mergeCell ref="B38:D38"/>
    <mergeCell ref="C39:D39"/>
    <mergeCell ref="B41:D41"/>
    <mergeCell ref="C42:D42"/>
    <mergeCell ref="B44:D44"/>
    <mergeCell ref="C45:D45"/>
    <mergeCell ref="C47:D47"/>
    <mergeCell ref="C54:D54"/>
    <mergeCell ref="C66:D66"/>
    <mergeCell ref="C68:D68"/>
    <mergeCell ref="B71:D71"/>
    <mergeCell ref="C72:D72"/>
    <mergeCell ref="C74:D74"/>
    <mergeCell ref="C76:D76"/>
    <mergeCell ref="C78:D78"/>
    <mergeCell ref="C80:D80"/>
    <mergeCell ref="B82:D82"/>
    <mergeCell ref="C83:D83"/>
    <mergeCell ref="C85:D85"/>
    <mergeCell ref="B87:D87"/>
    <mergeCell ref="C88:D88"/>
    <mergeCell ref="B90:D90"/>
    <mergeCell ref="C91:D91"/>
    <mergeCell ref="C94:D94"/>
    <mergeCell ref="C96:D96"/>
    <mergeCell ref="C99:D99"/>
    <mergeCell ref="C101:D101"/>
    <mergeCell ref="B103:D103"/>
    <mergeCell ref="C104:D104"/>
    <mergeCell ref="B106:D106"/>
    <mergeCell ref="C107:D107"/>
    <mergeCell ref="B111:D111"/>
    <mergeCell ref="C112:D112"/>
    <mergeCell ref="A114:D114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scale="65"/>
  <rowBreaks count="2" manualBreakCount="2">
    <brk id="40" max="255" man="1"/>
    <brk id="86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80" zoomScaleNormal="80" zoomScaleSheetLayoutView="55" workbookViewId="0" topLeftCell="A1">
      <selection activeCell="A1" sqref="A1"/>
    </sheetView>
  </sheetViews>
  <sheetFormatPr defaultColWidth="9.00390625" defaultRowHeight="12.75"/>
  <cols>
    <col min="1" max="1" width="5.375" style="2" customWidth="1"/>
    <col min="2" max="2" width="54.875" style="2" customWidth="1"/>
    <col min="3" max="3" width="15.375" style="2" customWidth="1"/>
    <col min="4" max="5" width="13.75390625" style="2" customWidth="1"/>
    <col min="6" max="16384" width="9.00390625" style="2" customWidth="1"/>
  </cols>
  <sheetData>
    <row r="1" spans="3:5" ht="12.75">
      <c r="C1" s="265" t="s">
        <v>472</v>
      </c>
      <c r="D1" s="265"/>
      <c r="E1" s="265"/>
    </row>
    <row r="2" spans="3:5" ht="12.75">
      <c r="C2" s="265" t="s">
        <v>1</v>
      </c>
      <c r="D2" s="265"/>
      <c r="E2" s="265"/>
    </row>
    <row r="3" spans="3:5" ht="12.75">
      <c r="C3" s="265" t="s">
        <v>172</v>
      </c>
      <c r="D3" s="265"/>
      <c r="E3" s="265"/>
    </row>
    <row r="4" ht="8.25" customHeight="1"/>
    <row r="5" spans="1:5" ht="16.5">
      <c r="A5" s="426" t="s">
        <v>473</v>
      </c>
      <c r="B5" s="426"/>
      <c r="C5" s="426"/>
      <c r="D5" s="426"/>
      <c r="E5" s="426"/>
    </row>
    <row r="6" spans="1:5" ht="16.5">
      <c r="A6" s="426" t="s">
        <v>474</v>
      </c>
      <c r="B6" s="426"/>
      <c r="C6" s="426"/>
      <c r="D6" s="426"/>
      <c r="E6" s="426"/>
    </row>
    <row r="7" ht="12.75">
      <c r="E7" s="427" t="s">
        <v>308</v>
      </c>
    </row>
    <row r="8" spans="1:5" ht="15.75" customHeight="1">
      <c r="A8" s="428" t="s">
        <v>475</v>
      </c>
      <c r="B8" s="428" t="s">
        <v>476</v>
      </c>
      <c r="C8" s="429" t="s">
        <v>477</v>
      </c>
      <c r="D8" s="428" t="s">
        <v>478</v>
      </c>
      <c r="E8" s="428"/>
    </row>
    <row r="9" spans="1:5" ht="12.75">
      <c r="A9" s="428"/>
      <c r="B9" s="428"/>
      <c r="C9" s="429"/>
      <c r="D9" s="159" t="s">
        <v>479</v>
      </c>
      <c r="E9" s="159" t="s">
        <v>431</v>
      </c>
    </row>
    <row r="10" spans="1:5" ht="27.75" customHeight="1">
      <c r="A10" s="428"/>
      <c r="B10" s="428"/>
      <c r="C10" s="429"/>
      <c r="D10" s="159"/>
      <c r="E10" s="159"/>
    </row>
    <row r="11" spans="1:5" ht="15" customHeight="1">
      <c r="A11" s="134">
        <v>1</v>
      </c>
      <c r="B11" s="134">
        <v>2</v>
      </c>
      <c r="C11" s="134">
        <v>3</v>
      </c>
      <c r="D11" s="134">
        <v>4</v>
      </c>
      <c r="E11" s="134">
        <v>5</v>
      </c>
    </row>
    <row r="12" spans="1:5" ht="12.75">
      <c r="A12" s="213" t="s">
        <v>405</v>
      </c>
      <c r="B12" s="52" t="s">
        <v>480</v>
      </c>
      <c r="C12" s="149"/>
      <c r="D12" s="140">
        <v>5527596</v>
      </c>
      <c r="E12" s="140">
        <v>5515571</v>
      </c>
    </row>
    <row r="13" spans="1:5" ht="12.75">
      <c r="A13" s="213" t="s">
        <v>407</v>
      </c>
      <c r="B13" s="52" t="s">
        <v>357</v>
      </c>
      <c r="C13" s="149"/>
      <c r="D13" s="140">
        <v>5617004</v>
      </c>
      <c r="E13" s="140">
        <v>6011571</v>
      </c>
    </row>
    <row r="14" spans="1:5" ht="12.75">
      <c r="A14" s="213"/>
      <c r="B14" s="52" t="s">
        <v>481</v>
      </c>
      <c r="C14" s="149"/>
      <c r="D14"/>
      <c r="E14" s="430"/>
    </row>
    <row r="15" spans="1:5" ht="12.75">
      <c r="A15" s="213"/>
      <c r="B15" s="52" t="s">
        <v>482</v>
      </c>
      <c r="C15" s="149"/>
      <c r="D15" s="140">
        <f>D12-D13</f>
        <v>-89408</v>
      </c>
      <c r="E15" s="140">
        <f>E12-E13</f>
        <v>-496000</v>
      </c>
    </row>
    <row r="16" spans="1:5" ht="12.75">
      <c r="A16" s="10" t="s">
        <v>483</v>
      </c>
      <c r="B16" s="431" t="s">
        <v>484</v>
      </c>
      <c r="C16" s="432"/>
      <c r="D16" s="286">
        <f>D17-D27</f>
        <v>89408</v>
      </c>
      <c r="E16" s="286">
        <f>E17-E27</f>
        <v>496000</v>
      </c>
    </row>
    <row r="17" spans="1:5" ht="12.75">
      <c r="A17" s="433"/>
      <c r="B17" s="431" t="s">
        <v>485</v>
      </c>
      <c r="C17" s="432"/>
      <c r="D17" s="286">
        <f>SUM(D18:D26)</f>
        <v>397408</v>
      </c>
      <c r="E17" s="286">
        <f>SUM(E18:E26)</f>
        <v>800000</v>
      </c>
    </row>
    <row r="18" spans="1:5" ht="12.75">
      <c r="A18" s="213" t="s">
        <v>405</v>
      </c>
      <c r="B18" s="52" t="s">
        <v>408</v>
      </c>
      <c r="C18" s="434" t="s">
        <v>486</v>
      </c>
      <c r="D18" s="140">
        <v>150000</v>
      </c>
      <c r="E18" s="140">
        <v>800000</v>
      </c>
    </row>
    <row r="19" spans="1:5" ht="12.75">
      <c r="A19" s="213" t="s">
        <v>407</v>
      </c>
      <c r="B19" s="52" t="s">
        <v>410</v>
      </c>
      <c r="C19" s="434" t="s">
        <v>486</v>
      </c>
      <c r="D19" s="140"/>
      <c r="E19" s="140"/>
    </row>
    <row r="20" spans="1:5" ht="24.75">
      <c r="A20" s="244" t="s">
        <v>409</v>
      </c>
      <c r="B20" s="52" t="s">
        <v>487</v>
      </c>
      <c r="C20" s="159" t="s">
        <v>488</v>
      </c>
      <c r="D20" s="140"/>
      <c r="E20" s="140"/>
    </row>
    <row r="21" spans="1:5" ht="12.75">
      <c r="A21" s="435" t="s">
        <v>411</v>
      </c>
      <c r="B21" s="52" t="s">
        <v>489</v>
      </c>
      <c r="C21" s="434" t="s">
        <v>490</v>
      </c>
      <c r="D21" s="140"/>
      <c r="E21" s="140"/>
    </row>
    <row r="22" spans="1:5" ht="12.75">
      <c r="A22" s="435" t="s">
        <v>413</v>
      </c>
      <c r="B22" s="52" t="s">
        <v>491</v>
      </c>
      <c r="C22" s="434" t="s">
        <v>492</v>
      </c>
      <c r="D22" s="140"/>
      <c r="E22" s="140"/>
    </row>
    <row r="23" spans="1:5" ht="12.75">
      <c r="A23" s="435" t="s">
        <v>421</v>
      </c>
      <c r="B23" s="52" t="s">
        <v>493</v>
      </c>
      <c r="C23" s="434" t="s">
        <v>494</v>
      </c>
      <c r="D23" s="140"/>
      <c r="E23" s="140"/>
    </row>
    <row r="24" spans="1:5" ht="12.75">
      <c r="A24" s="435" t="s">
        <v>423</v>
      </c>
      <c r="B24" s="52" t="s">
        <v>495</v>
      </c>
      <c r="C24" s="434" t="s">
        <v>496</v>
      </c>
      <c r="D24" s="140"/>
      <c r="E24" s="140"/>
    </row>
    <row r="25" spans="1:5" ht="12.75">
      <c r="A25" s="435" t="s">
        <v>425</v>
      </c>
      <c r="B25" s="52" t="s">
        <v>497</v>
      </c>
      <c r="C25" s="434" t="s">
        <v>498</v>
      </c>
      <c r="D25" s="140"/>
      <c r="E25" s="140"/>
    </row>
    <row r="26" spans="1:5" ht="12.75">
      <c r="A26" s="435" t="s">
        <v>499</v>
      </c>
      <c r="B26" s="52" t="s">
        <v>500</v>
      </c>
      <c r="C26" s="434" t="s">
        <v>501</v>
      </c>
      <c r="D26" s="140">
        <v>247408</v>
      </c>
      <c r="E26" s="140"/>
    </row>
    <row r="27" spans="1:5" ht="12.75">
      <c r="A27" s="213"/>
      <c r="B27" s="52" t="s">
        <v>502</v>
      </c>
      <c r="C27" s="434"/>
      <c r="D27" s="140">
        <f>SUM(D28:D35)</f>
        <v>308000</v>
      </c>
      <c r="E27" s="140">
        <f>SUM(E28:E35)</f>
        <v>304000</v>
      </c>
    </row>
    <row r="28" spans="1:5" ht="12.75">
      <c r="A28" s="213" t="s">
        <v>405</v>
      </c>
      <c r="B28" s="52" t="s">
        <v>503</v>
      </c>
      <c r="C28" s="434" t="s">
        <v>504</v>
      </c>
      <c r="D28" s="140"/>
      <c r="E28" s="140"/>
    </row>
    <row r="29" spans="1:5" ht="12.75">
      <c r="A29" s="213" t="s">
        <v>407</v>
      </c>
      <c r="B29" s="52" t="s">
        <v>505</v>
      </c>
      <c r="C29" s="434" t="s">
        <v>504</v>
      </c>
      <c r="D29" s="185">
        <v>308000</v>
      </c>
      <c r="E29" s="185">
        <v>304000</v>
      </c>
    </row>
    <row r="30" spans="1:5" ht="24.75">
      <c r="A30" s="7" t="s">
        <v>409</v>
      </c>
      <c r="B30" s="52" t="s">
        <v>506</v>
      </c>
      <c r="C30" s="159" t="s">
        <v>504</v>
      </c>
      <c r="D30" s="185"/>
      <c r="E30" s="185"/>
    </row>
    <row r="31" spans="1:5" ht="12.75">
      <c r="A31" s="213" t="s">
        <v>411</v>
      </c>
      <c r="B31" s="52" t="s">
        <v>507</v>
      </c>
      <c r="C31" s="159" t="s">
        <v>508</v>
      </c>
      <c r="D31" s="185"/>
      <c r="E31" s="185"/>
    </row>
    <row r="32" spans="1:5" ht="12.75">
      <c r="A32" s="213" t="s">
        <v>413</v>
      </c>
      <c r="B32" s="52" t="s">
        <v>509</v>
      </c>
      <c r="C32" s="434" t="s">
        <v>510</v>
      </c>
      <c r="D32" s="140"/>
      <c r="E32" s="140"/>
    </row>
    <row r="33" spans="1:5" ht="12.75">
      <c r="A33" s="213" t="s">
        <v>421</v>
      </c>
      <c r="B33" s="52" t="s">
        <v>511</v>
      </c>
      <c r="C33" s="434" t="s">
        <v>512</v>
      </c>
      <c r="D33" s="140"/>
      <c r="E33" s="140"/>
    </row>
    <row r="34" spans="1:5" ht="12.75">
      <c r="A34" s="213" t="s">
        <v>423</v>
      </c>
      <c r="B34" s="52" t="s">
        <v>513</v>
      </c>
      <c r="C34" s="434" t="s">
        <v>514</v>
      </c>
      <c r="D34" s="140"/>
      <c r="E34" s="140"/>
    </row>
    <row r="35" spans="1:5" ht="12.75">
      <c r="A35" s="213" t="s">
        <v>425</v>
      </c>
      <c r="B35" s="52" t="s">
        <v>515</v>
      </c>
      <c r="C35" s="434" t="s">
        <v>516</v>
      </c>
      <c r="D35" s="140"/>
      <c r="E35" s="140"/>
    </row>
    <row r="37" spans="2:5" ht="15">
      <c r="B37" s="416"/>
      <c r="C37" s="328"/>
      <c r="D37" s="328"/>
      <c r="E37" s="328"/>
    </row>
    <row r="39" ht="15">
      <c r="B39" s="416"/>
    </row>
    <row r="40" spans="3:5" ht="13.5">
      <c r="C40" s="331"/>
      <c r="D40" s="331"/>
      <c r="E40" s="331"/>
    </row>
  </sheetData>
  <mergeCells count="11">
    <mergeCell ref="C1:E1"/>
    <mergeCell ref="C2:E2"/>
    <mergeCell ref="C3:E3"/>
    <mergeCell ref="A5:E5"/>
    <mergeCell ref="A6:E6"/>
    <mergeCell ref="A8:A10"/>
    <mergeCell ref="B8:B10"/>
    <mergeCell ref="C8:C10"/>
    <mergeCell ref="D8:E8"/>
    <mergeCell ref="D9:D10"/>
    <mergeCell ref="E9:E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="80" zoomScaleNormal="80" zoomScaleSheetLayoutView="55" workbookViewId="0" topLeftCell="A1">
      <selection activeCell="A1" sqref="A1"/>
    </sheetView>
  </sheetViews>
  <sheetFormatPr defaultColWidth="9.00390625" defaultRowHeight="12.75"/>
  <cols>
    <col min="1" max="1" width="52.375" style="436" customWidth="1"/>
    <col min="2" max="2" width="8.25390625" style="436" customWidth="1"/>
    <col min="3" max="3" width="9.375" style="436" customWidth="1"/>
    <col min="4" max="4" width="32.25390625" style="436" customWidth="1"/>
    <col min="5" max="16384" width="9.00390625" style="436" customWidth="1"/>
  </cols>
  <sheetData>
    <row r="1" spans="3:4" ht="12.75">
      <c r="C1" s="265" t="s">
        <v>517</v>
      </c>
      <c r="D1" s="265"/>
    </row>
    <row r="2" spans="3:4" ht="12.75">
      <c r="C2" s="265" t="s">
        <v>1</v>
      </c>
      <c r="D2" s="265"/>
    </row>
    <row r="3" spans="3:4" ht="12.75">
      <c r="C3" s="265" t="s">
        <v>172</v>
      </c>
      <c r="D3" s="265"/>
    </row>
    <row r="5" spans="1:4" ht="22.5">
      <c r="A5" s="437" t="s">
        <v>518</v>
      </c>
      <c r="B5" s="437"/>
      <c r="C5" s="437"/>
      <c r="D5" s="437"/>
    </row>
    <row r="6" spans="1:4" ht="10.5" customHeight="1">
      <c r="A6" s="347"/>
      <c r="B6" s="347"/>
      <c r="C6" s="347"/>
      <c r="D6" s="347"/>
    </row>
    <row r="7" spans="1:4" ht="19.5">
      <c r="A7" s="266" t="s">
        <v>474</v>
      </c>
      <c r="B7" s="266"/>
      <c r="C7" s="266"/>
      <c r="D7" s="266"/>
    </row>
    <row r="9" ht="12.75">
      <c r="D9" s="333" t="s">
        <v>519</v>
      </c>
    </row>
    <row r="10" spans="1:4" ht="30" customHeight="1">
      <c r="A10" s="438" t="s">
        <v>520</v>
      </c>
      <c r="B10" s="438"/>
      <c r="C10" s="438"/>
      <c r="D10" s="439" t="s">
        <v>478</v>
      </c>
    </row>
    <row r="11" spans="1:4" ht="12.75">
      <c r="A11" s="440">
        <v>1</v>
      </c>
      <c r="B11" s="440"/>
      <c r="C11" s="440"/>
      <c r="D11" s="441">
        <v>2</v>
      </c>
    </row>
    <row r="12" spans="1:4" ht="39.75" customHeight="1">
      <c r="A12" s="442" t="s">
        <v>521</v>
      </c>
      <c r="B12" s="442"/>
      <c r="C12" s="442"/>
      <c r="D12" s="443">
        <v>160000</v>
      </c>
    </row>
    <row r="13" spans="1:4" ht="39.75" customHeight="1">
      <c r="A13" s="442" t="s">
        <v>522</v>
      </c>
      <c r="B13" s="442"/>
      <c r="C13" s="442"/>
      <c r="D13" s="443">
        <v>65000</v>
      </c>
    </row>
    <row r="14" spans="1:4" ht="39.75" customHeight="1">
      <c r="A14" s="444" t="s">
        <v>523</v>
      </c>
      <c r="B14" s="444"/>
      <c r="C14" s="444"/>
      <c r="D14" s="445">
        <f>SUM(D12:D13)</f>
        <v>225000</v>
      </c>
    </row>
    <row r="15" ht="39.75" customHeight="1"/>
    <row r="16" spans="1:4" ht="15" customHeight="1">
      <c r="A16" s="416"/>
      <c r="B16" s="416"/>
      <c r="C16" s="328"/>
      <c r="D16" s="328"/>
    </row>
    <row r="17" spans="1:4" ht="15" customHeight="1">
      <c r="A17" s="416"/>
      <c r="B17" s="416"/>
      <c r="C17" s="417"/>
      <c r="D17" s="329"/>
    </row>
    <row r="18" spans="1:3" ht="15" customHeight="1">
      <c r="A18" s="416"/>
      <c r="B18" s="416"/>
      <c r="C18" s="417"/>
    </row>
    <row r="19" spans="1:4" ht="15" customHeight="1">
      <c r="A19" s="416"/>
      <c r="B19" s="416"/>
      <c r="C19" s="331"/>
      <c r="D19" s="331"/>
    </row>
    <row r="20" ht="15" customHeight="1"/>
  </sheetData>
  <mergeCells count="10">
    <mergeCell ref="C1:D1"/>
    <mergeCell ref="C2:D2"/>
    <mergeCell ref="C3:D3"/>
    <mergeCell ref="A5:D5"/>
    <mergeCell ref="A7:D7"/>
    <mergeCell ref="A10:C10"/>
    <mergeCell ref="A11:C11"/>
    <mergeCell ref="A12:C12"/>
    <mergeCell ref="A13:C13"/>
    <mergeCell ref="A14:C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zoomScale="80" zoomScaleNormal="80" zoomScaleSheetLayoutView="55" workbookViewId="0" topLeftCell="A1">
      <selection activeCell="A1" sqref="A1"/>
    </sheetView>
  </sheetViews>
  <sheetFormatPr defaultColWidth="9.00390625" defaultRowHeight="12.75"/>
  <cols>
    <col min="1" max="1" width="58.375" style="2" customWidth="1"/>
    <col min="2" max="3" width="10.875" style="2" customWidth="1"/>
    <col min="4" max="4" width="26.625" style="2" customWidth="1"/>
    <col min="5" max="16384" width="9.00390625" style="2" customWidth="1"/>
  </cols>
  <sheetData>
    <row r="1" spans="3:4" ht="12.75">
      <c r="C1" s="265" t="s">
        <v>524</v>
      </c>
      <c r="D1" s="265"/>
    </row>
    <row r="2" spans="3:4" ht="12.75">
      <c r="C2" s="265" t="s">
        <v>1</v>
      </c>
      <c r="D2" s="265"/>
    </row>
    <row r="3" spans="3:4" ht="12.75">
      <c r="C3" s="265" t="s">
        <v>172</v>
      </c>
      <c r="D3" s="265"/>
    </row>
    <row r="4" ht="12.75">
      <c r="D4" s="333"/>
    </row>
    <row r="5" ht="12.75">
      <c r="D5" s="333"/>
    </row>
    <row r="7" spans="1:4" ht="66" customHeight="1">
      <c r="A7" s="446" t="s">
        <v>525</v>
      </c>
      <c r="B7" s="446"/>
      <c r="C7" s="446"/>
      <c r="D7" s="446"/>
    </row>
    <row r="8" spans="1:4" ht="18.75">
      <c r="A8" s="447" t="s">
        <v>526</v>
      </c>
      <c r="B8" s="447"/>
      <c r="C8" s="447"/>
      <c r="D8" s="447"/>
    </row>
    <row r="10" ht="12.75">
      <c r="D10" s="333" t="s">
        <v>519</v>
      </c>
    </row>
    <row r="11" spans="1:4" ht="30" customHeight="1">
      <c r="A11" s="448" t="s">
        <v>527</v>
      </c>
      <c r="B11" s="448"/>
      <c r="C11" s="448"/>
      <c r="D11" s="449" t="s">
        <v>478</v>
      </c>
    </row>
    <row r="12" spans="1:4" ht="12.75">
      <c r="A12" s="450">
        <v>1</v>
      </c>
      <c r="B12" s="450"/>
      <c r="C12" s="450"/>
      <c r="D12" s="451">
        <v>2</v>
      </c>
    </row>
    <row r="13" spans="1:4" ht="24" customHeight="1">
      <c r="A13" s="452" t="s">
        <v>528</v>
      </c>
      <c r="B13" s="452"/>
      <c r="C13" s="452"/>
      <c r="D13" s="453">
        <v>28000</v>
      </c>
    </row>
    <row r="14" spans="1:4" ht="15">
      <c r="A14" s="454" t="s">
        <v>529</v>
      </c>
      <c r="B14" s="454"/>
      <c r="C14" s="454"/>
      <c r="D14" s="455"/>
    </row>
    <row r="15" spans="1:4" ht="15">
      <c r="A15" s="454" t="s">
        <v>530</v>
      </c>
      <c r="B15" s="454"/>
      <c r="C15" s="454"/>
      <c r="D15" s="455"/>
    </row>
    <row r="16" spans="1:4" ht="30" customHeight="1">
      <c r="A16" s="456" t="s">
        <v>531</v>
      </c>
      <c r="B16" s="456"/>
      <c r="C16" s="456"/>
      <c r="D16" s="457"/>
    </row>
    <row r="17" spans="1:4" ht="39.75" customHeight="1">
      <c r="A17" s="458" t="s">
        <v>523</v>
      </c>
      <c r="B17" s="458"/>
      <c r="C17" s="458"/>
      <c r="D17" s="459">
        <f>SUM(D13:D13)</f>
        <v>28000</v>
      </c>
    </row>
    <row r="18" ht="39.75" customHeight="1"/>
    <row r="19" spans="1:4" ht="15" customHeight="1">
      <c r="A19" s="460"/>
      <c r="B19" s="460"/>
      <c r="C19" s="461"/>
      <c r="D19" s="461"/>
    </row>
    <row r="20" spans="1:4" ht="15" customHeight="1">
      <c r="A20" s="460"/>
      <c r="B20" s="460"/>
      <c r="C20" s="460"/>
      <c r="D20" s="462"/>
    </row>
    <row r="21" spans="1:3" ht="15" customHeight="1">
      <c r="A21" s="460"/>
      <c r="B21" s="460"/>
      <c r="C21" s="460"/>
    </row>
    <row r="22" spans="1:4" ht="15" customHeight="1">
      <c r="A22" s="460"/>
      <c r="B22" s="460"/>
      <c r="C22" s="463"/>
      <c r="D22" s="463"/>
    </row>
    <row r="23" ht="15" customHeight="1"/>
  </sheetData>
  <mergeCells count="12">
    <mergeCell ref="C1:D1"/>
    <mergeCell ref="C2:D2"/>
    <mergeCell ref="C3:D3"/>
    <mergeCell ref="A7:D7"/>
    <mergeCell ref="A8:D8"/>
    <mergeCell ref="A11:C11"/>
    <mergeCell ref="A12:C12"/>
    <mergeCell ref="A13:C13"/>
    <mergeCell ref="A14:C14"/>
    <mergeCell ref="A15:C15"/>
    <mergeCell ref="A16:C16"/>
    <mergeCell ref="A17:C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2"/>
  <sheetViews>
    <sheetView zoomScale="80" zoomScaleNormal="80" zoomScaleSheetLayoutView="55" workbookViewId="0" topLeftCell="A1">
      <selection activeCell="A1" sqref="A1"/>
    </sheetView>
  </sheetViews>
  <sheetFormatPr defaultColWidth="9.00390625" defaultRowHeight="12.75"/>
  <cols>
    <col min="1" max="1" width="5.125" style="2" customWidth="1"/>
    <col min="2" max="2" width="45.75390625" style="2" customWidth="1"/>
    <col min="3" max="4" width="10.75390625" style="2" customWidth="1"/>
    <col min="5" max="5" width="16.625" style="2" customWidth="1"/>
    <col min="6" max="6" width="9.00390625" style="2" customWidth="1"/>
    <col min="7" max="7" width="13.125" style="2" customWidth="1"/>
    <col min="8" max="16384" width="9.00390625" style="2" customWidth="1"/>
  </cols>
  <sheetData>
    <row r="1" spans="2:6" ht="12.75">
      <c r="B1" s="427" t="s">
        <v>348</v>
      </c>
      <c r="C1" s="265" t="s">
        <v>532</v>
      </c>
      <c r="D1" s="265"/>
      <c r="E1" s="265"/>
      <c r="F1" s="332"/>
    </row>
    <row r="2" spans="2:6" ht="12.75">
      <c r="B2" s="332" t="s">
        <v>348</v>
      </c>
      <c r="C2" s="265" t="s">
        <v>1</v>
      </c>
      <c r="D2" s="265"/>
      <c r="E2" s="265"/>
      <c r="F2" s="332"/>
    </row>
    <row r="3" spans="2:6" ht="12.75">
      <c r="B3" s="427" t="s">
        <v>348</v>
      </c>
      <c r="C3" s="265" t="s">
        <v>172</v>
      </c>
      <c r="D3" s="265"/>
      <c r="E3" s="265"/>
      <c r="F3" s="332"/>
    </row>
    <row r="4" spans="5:6" ht="12.75">
      <c r="E4" s="332"/>
      <c r="F4" s="332"/>
    </row>
    <row r="5" spans="1:6" ht="19.5">
      <c r="A5" s="464" t="s">
        <v>533</v>
      </c>
      <c r="B5" s="464"/>
      <c r="C5" s="464"/>
      <c r="D5" s="464"/>
      <c r="E5" s="464"/>
      <c r="F5" s="347"/>
    </row>
    <row r="6" spans="1:5" ht="15">
      <c r="A6" s="464" t="s">
        <v>534</v>
      </c>
      <c r="B6" s="464"/>
      <c r="C6" s="464"/>
      <c r="D6" s="464"/>
      <c r="E6" s="464"/>
    </row>
    <row r="7" spans="1:6" ht="19.5">
      <c r="A7" s="464" t="s">
        <v>474</v>
      </c>
      <c r="B7" s="464"/>
      <c r="C7" s="464"/>
      <c r="D7" s="464"/>
      <c r="E7" s="464"/>
      <c r="F7" s="347"/>
    </row>
    <row r="8" spans="1:6" ht="12.75">
      <c r="A8" s="465"/>
      <c r="B8" s="465"/>
      <c r="C8" s="465"/>
      <c r="D8" s="465"/>
      <c r="E8" s="427" t="s">
        <v>535</v>
      </c>
      <c r="F8" s="465"/>
    </row>
    <row r="9" ht="7.5" customHeight="1">
      <c r="F9" s="466"/>
    </row>
    <row r="10" spans="1:5" ht="12.75">
      <c r="A10" s="407" t="s">
        <v>351</v>
      </c>
      <c r="B10" s="407" t="s">
        <v>288</v>
      </c>
      <c r="C10" s="407"/>
      <c r="D10" s="407"/>
      <c r="E10" s="407" t="s">
        <v>431</v>
      </c>
    </row>
    <row r="11" spans="1:5" ht="12.75">
      <c r="A11" s="467">
        <v>1</v>
      </c>
      <c r="B11" s="467">
        <v>2</v>
      </c>
      <c r="C11" s="467"/>
      <c r="D11" s="467"/>
      <c r="E11" s="467">
        <v>3</v>
      </c>
    </row>
    <row r="12" spans="1:5" ht="12.75">
      <c r="A12" s="410" t="s">
        <v>483</v>
      </c>
      <c r="B12" s="468" t="s">
        <v>536</v>
      </c>
      <c r="C12" s="468"/>
      <c r="D12" s="468"/>
      <c r="E12" s="469">
        <f>SUM(E13:E16)</f>
        <v>0</v>
      </c>
    </row>
    <row r="13" spans="1:5" ht="12.75">
      <c r="A13" s="410" t="s">
        <v>405</v>
      </c>
      <c r="B13" s="470" t="s">
        <v>537</v>
      </c>
      <c r="C13" s="470"/>
      <c r="D13" s="470"/>
      <c r="E13" s="469">
        <v>0</v>
      </c>
    </row>
    <row r="14" spans="1:5" ht="12.75">
      <c r="A14" s="410" t="s">
        <v>407</v>
      </c>
      <c r="B14" s="470" t="s">
        <v>538</v>
      </c>
      <c r="C14" s="470"/>
      <c r="D14" s="470"/>
      <c r="E14" s="469"/>
    </row>
    <row r="15" spans="1:5" ht="12.75">
      <c r="A15" s="410" t="s">
        <v>409</v>
      </c>
      <c r="B15" s="470" t="s">
        <v>539</v>
      </c>
      <c r="C15" s="470"/>
      <c r="D15" s="470"/>
      <c r="E15" s="469"/>
    </row>
    <row r="16" spans="1:5" ht="12.75">
      <c r="A16" s="410" t="s">
        <v>411</v>
      </c>
      <c r="B16" s="470" t="s">
        <v>540</v>
      </c>
      <c r="C16" s="470"/>
      <c r="D16" s="470"/>
      <c r="E16" s="469"/>
    </row>
    <row r="17" spans="1:5" ht="12.75">
      <c r="A17" s="410" t="s">
        <v>541</v>
      </c>
      <c r="B17" s="470" t="s">
        <v>542</v>
      </c>
      <c r="C17" s="470"/>
      <c r="D17" s="470"/>
      <c r="E17" s="469">
        <f>SUM(E18:E21)</f>
        <v>4000</v>
      </c>
    </row>
    <row r="18" spans="1:5" ht="12.75">
      <c r="A18" s="410" t="s">
        <v>405</v>
      </c>
      <c r="B18" s="470" t="s">
        <v>543</v>
      </c>
      <c r="C18" s="470"/>
      <c r="D18" s="470"/>
      <c r="E18" s="469"/>
    </row>
    <row r="19" spans="1:5" ht="12.75">
      <c r="A19" s="410" t="s">
        <v>407</v>
      </c>
      <c r="B19" s="470" t="s">
        <v>544</v>
      </c>
      <c r="C19" s="470"/>
      <c r="D19" s="470"/>
      <c r="E19" s="469"/>
    </row>
    <row r="20" spans="1:5" ht="12.75">
      <c r="A20" s="410" t="s">
        <v>409</v>
      </c>
      <c r="B20" s="470" t="s">
        <v>545</v>
      </c>
      <c r="C20" s="470"/>
      <c r="D20" s="470"/>
      <c r="E20" s="469"/>
    </row>
    <row r="21" spans="1:5" ht="12.75">
      <c r="A21" s="410" t="s">
        <v>411</v>
      </c>
      <c r="B21" s="471" t="s">
        <v>546</v>
      </c>
      <c r="C21" s="471"/>
      <c r="D21" s="471"/>
      <c r="E21" s="469">
        <v>4000</v>
      </c>
    </row>
    <row r="22" spans="1:5" ht="7.5" customHeight="1">
      <c r="A22" s="410"/>
      <c r="B22" s="470"/>
      <c r="C22" s="470"/>
      <c r="D22" s="470"/>
      <c r="E22" s="469"/>
    </row>
    <row r="23" spans="1:5" ht="12.75">
      <c r="A23" s="410" t="s">
        <v>547</v>
      </c>
      <c r="B23" s="470" t="s">
        <v>548</v>
      </c>
      <c r="C23" s="470"/>
      <c r="D23" s="470"/>
      <c r="E23" s="469">
        <f>SUM(E24,E31)</f>
        <v>4000</v>
      </c>
    </row>
    <row r="24" spans="1:5" ht="12.75">
      <c r="A24" s="410" t="s">
        <v>405</v>
      </c>
      <c r="B24" s="470" t="s">
        <v>549</v>
      </c>
      <c r="C24" s="470"/>
      <c r="D24" s="470"/>
      <c r="E24" s="469">
        <f>SUM(E25:E30)</f>
        <v>4000</v>
      </c>
    </row>
    <row r="25" spans="1:5" ht="12.75">
      <c r="A25" s="410"/>
      <c r="B25" s="470" t="s">
        <v>550</v>
      </c>
      <c r="C25" s="470"/>
      <c r="D25" s="470"/>
      <c r="E25" s="469">
        <v>1000</v>
      </c>
    </row>
    <row r="26" spans="1:5" ht="12.75">
      <c r="A26" s="410"/>
      <c r="B26" s="470" t="s">
        <v>551</v>
      </c>
      <c r="C26" s="470"/>
      <c r="D26" s="470"/>
      <c r="E26" s="469">
        <v>1000</v>
      </c>
    </row>
    <row r="27" spans="1:5" ht="12.75">
      <c r="A27" s="410"/>
      <c r="B27" s="470" t="s">
        <v>552</v>
      </c>
      <c r="C27" s="470"/>
      <c r="D27" s="470"/>
      <c r="E27" s="469">
        <v>1000</v>
      </c>
    </row>
    <row r="28" spans="1:5" ht="12.75">
      <c r="A28" s="410"/>
      <c r="B28" s="470" t="s">
        <v>553</v>
      </c>
      <c r="C28" s="470"/>
      <c r="D28" s="470"/>
      <c r="E28" s="469"/>
    </row>
    <row r="29" spans="1:5" ht="12.75">
      <c r="A29" s="410"/>
      <c r="B29" s="470" t="s">
        <v>554</v>
      </c>
      <c r="C29" s="470"/>
      <c r="D29" s="470"/>
      <c r="E29" s="469">
        <v>1000</v>
      </c>
    </row>
    <row r="30" spans="1:5" ht="12.75">
      <c r="A30" s="410"/>
      <c r="B30" s="472" t="s">
        <v>555</v>
      </c>
      <c r="C30" s="472"/>
      <c r="D30" s="472"/>
      <c r="E30" s="469"/>
    </row>
    <row r="31" spans="1:5" ht="12.75">
      <c r="A31" s="410" t="s">
        <v>407</v>
      </c>
      <c r="B31" s="470" t="s">
        <v>556</v>
      </c>
      <c r="C31" s="470"/>
      <c r="D31" s="470"/>
      <c r="E31" s="469">
        <f>SUM(E32:E33)</f>
        <v>0</v>
      </c>
    </row>
    <row r="32" spans="1:5" ht="24.75">
      <c r="A32" s="269"/>
      <c r="B32" s="473" t="s">
        <v>557</v>
      </c>
      <c r="C32" s="473"/>
      <c r="D32" s="473"/>
      <c r="E32" s="474"/>
    </row>
    <row r="33" spans="1:5" ht="24.75">
      <c r="A33" s="410"/>
      <c r="B33" s="475" t="s">
        <v>558</v>
      </c>
      <c r="C33" s="475"/>
      <c r="D33" s="475"/>
      <c r="E33" s="469"/>
    </row>
    <row r="34" spans="1:5" ht="12.75">
      <c r="A34" s="410" t="s">
        <v>559</v>
      </c>
      <c r="B34" s="470" t="s">
        <v>560</v>
      </c>
      <c r="C34" s="470"/>
      <c r="D34" s="470"/>
      <c r="E34" s="469">
        <f>SUM(E35:E37)</f>
        <v>0</v>
      </c>
    </row>
    <row r="35" spans="1:5" ht="12.75">
      <c r="A35" s="410" t="s">
        <v>405</v>
      </c>
      <c r="B35" s="470" t="s">
        <v>537</v>
      </c>
      <c r="C35" s="470"/>
      <c r="D35" s="470"/>
      <c r="E35" s="469"/>
    </row>
    <row r="36" spans="1:5" ht="12.75">
      <c r="A36" s="410" t="s">
        <v>407</v>
      </c>
      <c r="B36" s="470" t="s">
        <v>538</v>
      </c>
      <c r="C36" s="470"/>
      <c r="D36" s="470"/>
      <c r="E36" s="469"/>
    </row>
    <row r="37" spans="1:5" ht="12.75">
      <c r="A37" s="410" t="s">
        <v>409</v>
      </c>
      <c r="B37" s="470" t="s">
        <v>539</v>
      </c>
      <c r="C37" s="470"/>
      <c r="D37" s="470"/>
      <c r="E37" s="469"/>
    </row>
    <row r="38" spans="2:4" ht="12.75">
      <c r="B38" s="418"/>
      <c r="C38" s="418"/>
      <c r="D38" s="418"/>
    </row>
    <row r="39" spans="1:6" ht="17.25">
      <c r="A39" s="476"/>
      <c r="B39" s="476"/>
      <c r="C39" s="371"/>
      <c r="D39" s="328"/>
      <c r="E39" s="328"/>
      <c r="F39" s="327"/>
    </row>
    <row r="40" spans="1:4" ht="12.75">
      <c r="A40" s="332"/>
      <c r="B40" s="332"/>
      <c r="C40" s="332"/>
      <c r="D40" s="332"/>
    </row>
    <row r="41" spans="1:6" ht="15">
      <c r="A41" s="476"/>
      <c r="B41" s="476"/>
      <c r="C41" s="371"/>
      <c r="D41" s="371"/>
      <c r="F41" s="330"/>
    </row>
    <row r="42" spans="4:5" ht="12.75" customHeight="1">
      <c r="D42" s="331"/>
      <c r="E42" s="331"/>
    </row>
  </sheetData>
  <mergeCells count="36">
    <mergeCell ref="C1:E1"/>
    <mergeCell ref="C2:E2"/>
    <mergeCell ref="C3:E3"/>
    <mergeCell ref="A5:E5"/>
    <mergeCell ref="A6:E6"/>
    <mergeCell ref="A7:E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9:B39"/>
    <mergeCell ref="A41:B4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="80" zoomScaleNormal="80" zoomScaleSheetLayoutView="55" workbookViewId="0" topLeftCell="A7">
      <selection activeCell="B26" sqref="B26"/>
    </sheetView>
  </sheetViews>
  <sheetFormatPr defaultColWidth="12.00390625" defaultRowHeight="12.75"/>
  <cols>
    <col min="1" max="1" width="36.125" style="2" customWidth="1"/>
    <col min="2" max="3" width="13.125" style="2" customWidth="1"/>
    <col min="4" max="5" width="9.625" style="2" customWidth="1"/>
    <col min="6" max="16384" width="11.625" style="2" customWidth="1"/>
  </cols>
  <sheetData>
    <row r="1" spans="1:5" ht="11.25" customHeight="1">
      <c r="A1" s="127"/>
      <c r="B1" s="127"/>
      <c r="C1" s="3" t="s">
        <v>171</v>
      </c>
      <c r="D1" s="128"/>
      <c r="E1" s="128"/>
    </row>
    <row r="2" spans="1:5" ht="11.25" customHeight="1">
      <c r="A2" s="127"/>
      <c r="B2" s="127"/>
      <c r="C2" s="4" t="s">
        <v>1</v>
      </c>
      <c r="D2" s="128"/>
      <c r="E2" s="128"/>
    </row>
    <row r="3" spans="1:5" ht="11.25" customHeight="1">
      <c r="A3" s="127"/>
      <c r="B3" s="127"/>
      <c r="C3" s="4" t="s">
        <v>172</v>
      </c>
      <c r="D3" s="128"/>
      <c r="E3" s="128"/>
    </row>
    <row r="4" spans="1:5" ht="11.25" customHeight="1">
      <c r="A4" s="127"/>
      <c r="B4" s="127"/>
      <c r="C4" s="127"/>
      <c r="D4" s="128"/>
      <c r="E4" s="128"/>
    </row>
    <row r="5" spans="1:5" ht="17.25">
      <c r="A5" s="127" t="s">
        <v>173</v>
      </c>
      <c r="B5" s="127"/>
      <c r="C5" s="127"/>
      <c r="D5" s="128"/>
      <c r="E5" s="128"/>
    </row>
    <row r="6" spans="1:5" ht="17.25">
      <c r="A6" s="129"/>
      <c r="B6" s="130"/>
      <c r="C6" s="131"/>
      <c r="D6" s="131"/>
      <c r="E6" s="131"/>
    </row>
    <row r="7" spans="1:6" ht="12.75">
      <c r="A7" s="132" t="s">
        <v>5</v>
      </c>
      <c r="B7" s="8" t="s">
        <v>174</v>
      </c>
      <c r="C7" s="8" t="s">
        <v>175</v>
      </c>
      <c r="D7" s="9" t="s">
        <v>8</v>
      </c>
      <c r="E7" s="10" t="s">
        <v>9</v>
      </c>
      <c r="F7" s="10"/>
    </row>
    <row r="8" spans="1:6" ht="13.5">
      <c r="A8" s="132"/>
      <c r="B8" s="8"/>
      <c r="C8" s="8"/>
      <c r="D8" s="12" t="s">
        <v>12</v>
      </c>
      <c r="E8" s="13" t="s">
        <v>13</v>
      </c>
      <c r="F8" s="13" t="s">
        <v>14</v>
      </c>
    </row>
    <row r="9" spans="1:6" ht="12.75">
      <c r="A9" s="132"/>
      <c r="B9" s="8"/>
      <c r="C9" s="8"/>
      <c r="D9" s="15" t="s">
        <v>18</v>
      </c>
      <c r="E9" s="16" t="s">
        <v>19</v>
      </c>
      <c r="F9" s="16" t="s">
        <v>20</v>
      </c>
    </row>
    <row r="10" spans="1:6" ht="12.75">
      <c r="A10" s="133">
        <v>1</v>
      </c>
      <c r="B10" s="134">
        <v>2</v>
      </c>
      <c r="C10" s="134">
        <v>3</v>
      </c>
      <c r="D10" s="134">
        <v>4</v>
      </c>
      <c r="E10" s="134">
        <v>5</v>
      </c>
      <c r="F10" s="134">
        <v>6</v>
      </c>
    </row>
    <row r="11" spans="1:6" ht="15">
      <c r="A11" s="135" t="s">
        <v>176</v>
      </c>
      <c r="B11" s="136">
        <f>SUM(B12:B18)</f>
        <v>1414424</v>
      </c>
      <c r="C11" s="136">
        <f>SUM(C12:C18)</f>
        <v>1595726</v>
      </c>
      <c r="D11" s="137">
        <f>C11/B11*100</f>
        <v>112.81808000995458</v>
      </c>
      <c r="E11" s="138">
        <f>B11/$B$33*100</f>
        <v>25.588411309364865</v>
      </c>
      <c r="F11" s="138">
        <f>C11/$C$33*100</f>
        <v>28.93129287973992</v>
      </c>
    </row>
    <row r="12" spans="1:6" ht="12.75">
      <c r="A12" s="139" t="s">
        <v>177</v>
      </c>
      <c r="B12" s="140">
        <f>1!E48+1!E55</f>
        <v>697720</v>
      </c>
      <c r="C12" s="140">
        <f>1!F48+1!F55</f>
        <v>850200</v>
      </c>
      <c r="D12" s="138">
        <f>C12/B12*100</f>
        <v>121.85403886946054</v>
      </c>
      <c r="E12" s="138">
        <f>B12/$B$33*100</f>
        <v>12.62248543489792</v>
      </c>
      <c r="F12" s="138">
        <f>C12/$C$33*100</f>
        <v>15.414541848885637</v>
      </c>
    </row>
    <row r="13" spans="1:6" ht="12.75">
      <c r="A13" s="139" t="s">
        <v>178</v>
      </c>
      <c r="B13" s="140">
        <f>1!E49+1!E56</f>
        <v>291800</v>
      </c>
      <c r="C13" s="140">
        <f>1!F49+1!F56</f>
        <v>221000</v>
      </c>
      <c r="D13" s="138">
        <f>C13/B13*100</f>
        <v>75.73680603152845</v>
      </c>
      <c r="E13" s="138">
        <f>B13/$B$33*100</f>
        <v>5.278967565646983</v>
      </c>
      <c r="F13" s="138">
        <f>C13/$C$33*100</f>
        <v>4.006838095276083</v>
      </c>
    </row>
    <row r="14" spans="1:6" ht="12.75">
      <c r="A14" s="139" t="s">
        <v>179</v>
      </c>
      <c r="B14" s="140">
        <f>1!E51+1!E58</f>
        <v>11210</v>
      </c>
      <c r="C14" s="140">
        <f>1!F51+1!F58</f>
        <v>11200</v>
      </c>
      <c r="D14" s="138">
        <f>C14/B14*100</f>
        <v>99.9107939339875</v>
      </c>
      <c r="E14" s="138">
        <f>B14/$B$33*100</f>
        <v>0.20280063883105784</v>
      </c>
      <c r="F14" s="138">
        <f>C14/$C$33*100</f>
        <v>0.20306147813163858</v>
      </c>
    </row>
    <row r="15" spans="1:6" ht="12.75">
      <c r="A15" s="139" t="s">
        <v>180</v>
      </c>
      <c r="B15" s="140">
        <f>1!E67</f>
        <v>10000</v>
      </c>
      <c r="C15" s="140">
        <f>1!F67</f>
        <v>10000</v>
      </c>
      <c r="D15" s="138">
        <f>C15/B15*100</f>
        <v>100</v>
      </c>
      <c r="E15" s="138">
        <f>B15/$B$33*100</f>
        <v>0.18091047174938257</v>
      </c>
      <c r="F15" s="138">
        <f>C15/$C$33*100</f>
        <v>0.18130489118896304</v>
      </c>
    </row>
    <row r="16" spans="1:6" ht="12.75">
      <c r="A16" s="139" t="s">
        <v>181</v>
      </c>
      <c r="B16" s="140">
        <f>1!E46</f>
        <v>1060</v>
      </c>
      <c r="C16" s="140">
        <f>1!F46</f>
        <v>1000</v>
      </c>
      <c r="D16" s="138">
        <f>C16/B16*100</f>
        <v>94.33962264150944</v>
      </c>
      <c r="E16" s="138">
        <f>B16/$B$33*100</f>
        <v>0.01917651000543455</v>
      </c>
      <c r="F16" s="138">
        <f>C16/$C$33*100</f>
        <v>0.018130489118896302</v>
      </c>
    </row>
    <row r="17" spans="1:6" ht="24.75">
      <c r="A17" s="141" t="s">
        <v>182</v>
      </c>
      <c r="B17" s="140">
        <f>1!E70</f>
        <v>2852</v>
      </c>
      <c r="C17" s="140">
        <f>1!F70</f>
        <v>2000</v>
      </c>
      <c r="D17" s="138">
        <f>C17/B17*100</f>
        <v>70.12622720897616</v>
      </c>
      <c r="E17" s="138">
        <f>B17/$B$33*100</f>
        <v>0.051595666542923906</v>
      </c>
      <c r="F17" s="138">
        <f>C17/$C$33*100</f>
        <v>0.036260978237792604</v>
      </c>
    </row>
    <row r="18" spans="1:6" ht="24.75">
      <c r="A18" s="141" t="s">
        <v>183</v>
      </c>
      <c r="B18" s="140">
        <f>1!E69</f>
        <v>399782</v>
      </c>
      <c r="C18" s="140">
        <f>1!F69</f>
        <v>500326</v>
      </c>
      <c r="D18" s="138">
        <f>C18/B18*100</f>
        <v>125.1497065900916</v>
      </c>
      <c r="E18" s="138">
        <f>B18/$B$33*100</f>
        <v>7.232475021691166</v>
      </c>
      <c r="F18" s="138">
        <f>C18/$C$33*100</f>
        <v>9.071155098900912</v>
      </c>
    </row>
    <row r="19" spans="1:6" ht="15">
      <c r="A19" s="135" t="s">
        <v>184</v>
      </c>
      <c r="B19" s="136">
        <f>SUM(B20:B21)</f>
        <v>196500</v>
      </c>
      <c r="C19" s="136">
        <f>SUM(C20:C21)</f>
        <v>96500</v>
      </c>
      <c r="D19" s="137">
        <f>C19/B19*100</f>
        <v>49.10941475826972</v>
      </c>
      <c r="E19" s="138">
        <f>B19/$B$33*100</f>
        <v>3.554890769875367</v>
      </c>
      <c r="F19" s="138">
        <f>C19/$C$33*100</f>
        <v>1.7495921999734931</v>
      </c>
    </row>
    <row r="20" spans="1:6" ht="12.75">
      <c r="A20" s="139" t="s">
        <v>185</v>
      </c>
      <c r="B20" s="140">
        <f>1!E21</f>
        <v>150000</v>
      </c>
      <c r="C20" s="140">
        <f>1!F21</f>
        <v>50000</v>
      </c>
      <c r="D20" s="138">
        <f>C20/B20*100</f>
        <v>33.33333333333333</v>
      </c>
      <c r="E20" s="138">
        <f>B20/$B$33*100</f>
        <v>2.713657076240738</v>
      </c>
      <c r="F20" s="138">
        <f>C20/$C$33*100</f>
        <v>0.9065244559448151</v>
      </c>
    </row>
    <row r="21" spans="1:6" ht="12.75">
      <c r="A21" s="139" t="s">
        <v>186</v>
      </c>
      <c r="B21" s="140">
        <f>1!E20+1!E19+1!E13</f>
        <v>46500</v>
      </c>
      <c r="C21" s="140">
        <f>1!F20+1!F19+1!F13</f>
        <v>46500</v>
      </c>
      <c r="D21" s="138">
        <f>C21/B21*100</f>
        <v>100</v>
      </c>
      <c r="E21" s="138">
        <f>B21/$B$33*100</f>
        <v>0.8412336936346289</v>
      </c>
      <c r="F21" s="138">
        <f>C21/$C$33*100</f>
        <v>0.843067744028678</v>
      </c>
    </row>
    <row r="22" spans="1:6" ht="24.75">
      <c r="A22" s="141" t="s">
        <v>187</v>
      </c>
      <c r="B22" s="142"/>
      <c r="C22" s="142"/>
      <c r="D22" s="143"/>
      <c r="E22" s="138">
        <f>B22/$B$33*100</f>
        <v>0</v>
      </c>
      <c r="F22" s="138">
        <f>C22/$C$33*100</f>
        <v>0</v>
      </c>
    </row>
    <row r="23" spans="1:7" ht="15">
      <c r="A23" s="135" t="s">
        <v>188</v>
      </c>
      <c r="B23" s="136">
        <f>1!E16+1!E50+1!E57+1!E59+1!E89+1!E110+1!E108+1!E22+1!E65+1!E109+1!E52+1!E79+1!E60+1!E61+1!E62+1!E63+1!E64+1!E53</f>
        <v>512164</v>
      </c>
      <c r="C23" s="136">
        <f>1!F16+1!F50+1!F57+1!F59+1!F89+1!F110+1!F108+1!F22+1!F65+1!F109+1!F52+1!F79+1!F60+1!F61+1!F62+1!F63+1!F64+1!F53</f>
        <v>437600</v>
      </c>
      <c r="D23" s="137">
        <f>C23/B23*100</f>
        <v>85.44138205730977</v>
      </c>
      <c r="E23" s="138">
        <f>B23/$B$33*100</f>
        <v>9.265583085305076</v>
      </c>
      <c r="F23" s="138">
        <f>C23/$C$33*100</f>
        <v>7.933902038429022</v>
      </c>
      <c r="G23" s="144"/>
    </row>
    <row r="24" spans="1:7" ht="15">
      <c r="A24" s="145" t="s">
        <v>189</v>
      </c>
      <c r="B24" s="146">
        <f>SUM(B11,B19,B22,B23)</f>
        <v>2123088</v>
      </c>
      <c r="C24" s="146">
        <f>SUM(C11,C19,C22,C23)</f>
        <v>2129826</v>
      </c>
      <c r="D24" s="147">
        <f>C24/B24*100</f>
        <v>100.31736790938481</v>
      </c>
      <c r="E24" s="147">
        <f>B24/$B$33*100</f>
        <v>38.40888516454531</v>
      </c>
      <c r="F24" s="147">
        <f>C24/$C$33*100</f>
        <v>38.61478711814244</v>
      </c>
      <c r="G24" s="144"/>
    </row>
    <row r="25" spans="1:7" ht="15">
      <c r="A25" s="135" t="s">
        <v>190</v>
      </c>
      <c r="B25" s="136">
        <f>1!E72+1!E76+1!E80+1!E74</f>
        <v>2249003</v>
      </c>
      <c r="C25" s="136">
        <f>1!F72+1!F76+1!F80</f>
        <v>2210075</v>
      </c>
      <c r="D25" s="137">
        <f>C25/B25*100</f>
        <v>98.2690996855051</v>
      </c>
      <c r="E25" s="138">
        <f>B25/$B$33*100</f>
        <v>40.68681936957766</v>
      </c>
      <c r="F25" s="138">
        <f>C25/$C$33*100</f>
        <v>40.06974073944475</v>
      </c>
      <c r="G25" s="144"/>
    </row>
    <row r="26" spans="1:7" ht="15">
      <c r="A26" s="135" t="s">
        <v>191</v>
      </c>
      <c r="B26" s="136">
        <f>SUM(B27:B30)</f>
        <v>1155505</v>
      </c>
      <c r="C26" s="136">
        <f>SUM(C27:C30)</f>
        <v>1175670</v>
      </c>
      <c r="D26" s="137">
        <f>C26/B26*100</f>
        <v>101.74512442611672</v>
      </c>
      <c r="E26" s="138">
        <f>B26/$B$33*100</f>
        <v>20.90429546587703</v>
      </c>
      <c r="F26" s="138">
        <f>C26/$C$33*100</f>
        <v>21.315472142412816</v>
      </c>
      <c r="G26" s="148"/>
    </row>
    <row r="27" spans="1:6" ht="24.75">
      <c r="A27" s="141" t="s">
        <v>192</v>
      </c>
      <c r="B27" s="140">
        <f>1!E100+1!E102+1!E98+1!E86+1!E105+1!E84</f>
        <v>323095</v>
      </c>
      <c r="C27" s="140">
        <f>1!F100+1!F102+1!F98+1!F86+1!F105+1!F84</f>
        <v>157000</v>
      </c>
      <c r="D27" s="138">
        <f>C27/B27*100</f>
        <v>48.59251922809081</v>
      </c>
      <c r="E27" s="138">
        <f>B27/$B$33*100</f>
        <v>5.845126886986676</v>
      </c>
      <c r="F27" s="138">
        <f>C27/$C$33*100</f>
        <v>2.8464867916667194</v>
      </c>
    </row>
    <row r="28" spans="1:6" ht="24.75">
      <c r="A28" s="141" t="s">
        <v>193</v>
      </c>
      <c r="B28" s="140">
        <f>1!E97+1!E95+1!E92+1!E31+1!E28+1!E37+1!E43+1!E33+1!E35+1!E93</f>
        <v>825790</v>
      </c>
      <c r="C28" s="140">
        <f>1!F97+1!F95+1!F92+1!F31+1!F28+1!F37+1!F43+1!F33+1!F35+1!F93</f>
        <v>1018670</v>
      </c>
      <c r="D28" s="138">
        <f>C28/B28*100</f>
        <v>123.35702781578853</v>
      </c>
      <c r="E28" s="138">
        <f>B28/$B$33*100</f>
        <v>14.939405846592264</v>
      </c>
      <c r="F28" s="138">
        <f>C28/$C$33*100</f>
        <v>18.4689853507461</v>
      </c>
    </row>
    <row r="29" spans="1:6" ht="36.75">
      <c r="A29" s="141" t="s">
        <v>194</v>
      </c>
      <c r="B29" s="149"/>
      <c r="D29" s="138"/>
      <c r="E29" s="138">
        <f>B29/$B$33*100</f>
        <v>0</v>
      </c>
      <c r="F29" s="138">
        <f>C29/$C$33*100</f>
        <v>0</v>
      </c>
    </row>
    <row r="30" spans="1:6" ht="12.75">
      <c r="A30" s="141" t="s">
        <v>195</v>
      </c>
      <c r="B30" s="140">
        <f>1!E25+1!E40+1!E113</f>
        <v>6620</v>
      </c>
      <c r="C30" s="140">
        <f>1!F25+1!F40+1!F113</f>
        <v>0</v>
      </c>
      <c r="D30" s="138">
        <f>C30/B30*100</f>
        <v>0</v>
      </c>
      <c r="E30" s="138">
        <f>B30/$B$33*100</f>
        <v>0.11976273229809126</v>
      </c>
      <c r="F30" s="138">
        <f>C30/$C$33*100</f>
        <v>0</v>
      </c>
    </row>
    <row r="31" spans="1:6" ht="15">
      <c r="A31" s="145" t="s">
        <v>196</v>
      </c>
      <c r="B31" s="146">
        <f>SUM(B25+B26)</f>
        <v>3404508</v>
      </c>
      <c r="C31" s="146">
        <f>SUM(C25+C26)</f>
        <v>3385745</v>
      </c>
      <c r="D31" s="147">
        <f>C31/B31*100</f>
        <v>99.44887778204662</v>
      </c>
      <c r="E31" s="147">
        <f>B31/$B$33*100</f>
        <v>61.59111483545468</v>
      </c>
      <c r="F31" s="147">
        <f>C31/$C$33*100</f>
        <v>61.38521288185756</v>
      </c>
    </row>
    <row r="32" spans="1:6" ht="29.25">
      <c r="A32" s="150" t="s">
        <v>197</v>
      </c>
      <c r="B32" s="146"/>
      <c r="C32" s="146"/>
      <c r="D32" s="147"/>
      <c r="E32" s="147"/>
      <c r="F32" s="147"/>
    </row>
    <row r="33" spans="1:7" ht="17.25">
      <c r="A33" s="151" t="s">
        <v>161</v>
      </c>
      <c r="B33" s="152">
        <f>SUM(B24+B31+B32)</f>
        <v>5527596</v>
      </c>
      <c r="C33" s="152">
        <f>SUM(C24+C31+C32)</f>
        <v>5515571</v>
      </c>
      <c r="D33" s="153">
        <f>C33/B33*100</f>
        <v>99.78245515772137</v>
      </c>
      <c r="E33" s="138">
        <f>B33/$B$33*100</f>
        <v>100</v>
      </c>
      <c r="F33" s="138">
        <f>C33/$C$33*100</f>
        <v>100</v>
      </c>
      <c r="G33" s="148"/>
    </row>
  </sheetData>
  <mergeCells count="5">
    <mergeCell ref="A5:C5"/>
    <mergeCell ref="A7:A9"/>
    <mergeCell ref="B7:B9"/>
    <mergeCell ref="C7:C9"/>
    <mergeCell ref="E7:F7"/>
  </mergeCells>
  <printOptions horizontalCentered="1"/>
  <pageMargins left="0.7875" right="0.7875" top="0.7875" bottom="0.7875" header="0.5118055555555556" footer="0.5118055555555556"/>
  <pageSetup firstPageNumber="1" useFirstPageNumber="1" horizontalDpi="300" verticalDpi="3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6"/>
  <sheetViews>
    <sheetView zoomScale="80" zoomScaleNormal="80" zoomScaleSheetLayoutView="55" workbookViewId="0" topLeftCell="A235">
      <selection activeCell="D270" sqref="D270"/>
    </sheetView>
  </sheetViews>
  <sheetFormatPr defaultColWidth="12.00390625" defaultRowHeight="12.75"/>
  <cols>
    <col min="1" max="1" width="5.875" style="0" customWidth="1"/>
    <col min="2" max="2" width="9.00390625" style="0" customWidth="1"/>
    <col min="3" max="3" width="5.75390625" style="0" customWidth="1"/>
    <col min="4" max="4" width="64.25390625" style="0" customWidth="1"/>
    <col min="5" max="6" width="13.50390625" style="0" customWidth="1"/>
    <col min="8" max="16384" width="11.625" style="0" customWidth="1"/>
  </cols>
  <sheetData>
    <row r="1" spans="1:8" ht="12.75">
      <c r="A1" s="154"/>
      <c r="B1" s="155"/>
      <c r="C1" s="155"/>
      <c r="D1" s="155"/>
      <c r="E1" s="4" t="s">
        <v>198</v>
      </c>
      <c r="F1" s="4"/>
      <c r="G1" s="155"/>
      <c r="H1" s="155"/>
    </row>
    <row r="2" spans="1:8" ht="12.75">
      <c r="A2" s="154"/>
      <c r="B2" s="155"/>
      <c r="C2" s="155"/>
      <c r="D2" s="155"/>
      <c r="E2" s="4" t="s">
        <v>1</v>
      </c>
      <c r="F2" s="4"/>
      <c r="G2" s="155"/>
      <c r="H2" s="155"/>
    </row>
    <row r="3" spans="1:8" ht="12.75">
      <c r="A3" s="154"/>
      <c r="B3" s="155"/>
      <c r="C3" s="155"/>
      <c r="D3" s="155"/>
      <c r="E3" s="4" t="s">
        <v>199</v>
      </c>
      <c r="F3" s="4"/>
      <c r="G3" s="155"/>
      <c r="H3" s="155"/>
    </row>
    <row r="4" spans="1:8" ht="12.75">
      <c r="A4" s="154"/>
      <c r="B4" s="155"/>
      <c r="C4" s="155"/>
      <c r="D4" s="155"/>
      <c r="E4" s="155"/>
      <c r="F4" s="155"/>
      <c r="G4" s="155"/>
      <c r="H4" s="155"/>
    </row>
    <row r="5" spans="1:8" ht="18.75">
      <c r="A5" s="5" t="s">
        <v>200</v>
      </c>
      <c r="B5" s="5"/>
      <c r="C5" s="5"/>
      <c r="D5" s="5"/>
      <c r="E5" s="5"/>
      <c r="F5" s="5"/>
      <c r="G5" s="156"/>
      <c r="H5" s="157"/>
    </row>
    <row r="6" spans="1:8" ht="17.25">
      <c r="A6" s="130"/>
      <c r="B6" s="130"/>
      <c r="C6" s="130"/>
      <c r="D6" s="130"/>
      <c r="E6" s="157"/>
      <c r="F6" s="157"/>
      <c r="G6" s="158" t="s">
        <v>201</v>
      </c>
      <c r="H6" s="157"/>
    </row>
    <row r="7" spans="1:8" ht="15">
      <c r="A7" s="7" t="s">
        <v>4</v>
      </c>
      <c r="B7" s="7"/>
      <c r="C7" s="7"/>
      <c r="D7" s="7" t="s">
        <v>5</v>
      </c>
      <c r="E7" s="159" t="s">
        <v>202</v>
      </c>
      <c r="F7" s="160" t="s">
        <v>203</v>
      </c>
      <c r="G7" s="160"/>
      <c r="H7" s="161"/>
    </row>
    <row r="8" spans="1:8" ht="36.75">
      <c r="A8" s="7" t="s">
        <v>15</v>
      </c>
      <c r="B8" s="7" t="s">
        <v>16</v>
      </c>
      <c r="C8" s="162" t="s">
        <v>17</v>
      </c>
      <c r="D8" s="7"/>
      <c r="E8" s="159"/>
      <c r="F8" s="163"/>
      <c r="G8" s="164" t="s">
        <v>204</v>
      </c>
      <c r="H8" s="161"/>
    </row>
    <row r="9" spans="1:8" ht="12.75">
      <c r="A9" s="18">
        <v>1</v>
      </c>
      <c r="B9" s="18">
        <v>2</v>
      </c>
      <c r="C9" s="165">
        <v>3</v>
      </c>
      <c r="D9" s="18">
        <v>4</v>
      </c>
      <c r="E9" s="18">
        <v>6</v>
      </c>
      <c r="F9" s="18">
        <v>6</v>
      </c>
      <c r="G9" s="134"/>
      <c r="H9" s="166"/>
    </row>
    <row r="10" spans="1:8" ht="15">
      <c r="A10" s="167" t="s">
        <v>205</v>
      </c>
      <c r="B10" s="168" t="s">
        <v>206</v>
      </c>
      <c r="C10" s="168"/>
      <c r="D10" s="168"/>
      <c r="E10" s="169">
        <f>SUM(E11,E13)</f>
        <v>153000</v>
      </c>
      <c r="F10" s="169">
        <f>SUM(F11,F13)</f>
        <v>189000</v>
      </c>
      <c r="G10" s="170"/>
      <c r="H10" s="171"/>
    </row>
    <row r="11" spans="1:8" ht="13.5">
      <c r="A11" s="172"/>
      <c r="B11" s="173" t="s">
        <v>207</v>
      </c>
      <c r="C11" s="174" t="s">
        <v>208</v>
      </c>
      <c r="D11" s="174"/>
      <c r="E11" s="175">
        <f>SUM(E12)</f>
        <v>147000</v>
      </c>
      <c r="F11" s="175">
        <f>SUM(F12)</f>
        <v>184000</v>
      </c>
      <c r="G11" s="176"/>
      <c r="H11" s="177"/>
    </row>
    <row r="12" spans="1:8" ht="12.75">
      <c r="A12" s="172"/>
      <c r="B12" s="178"/>
      <c r="C12" s="7">
        <v>6050</v>
      </c>
      <c r="D12" s="179" t="s">
        <v>209</v>
      </c>
      <c r="E12" s="180">
        <v>147000</v>
      </c>
      <c r="F12" s="180">
        <f>144000+40000</f>
        <v>184000</v>
      </c>
      <c r="G12" s="7"/>
      <c r="H12" s="181"/>
    </row>
    <row r="13" spans="1:8" ht="12.75">
      <c r="A13" s="172"/>
      <c r="B13" s="173" t="s">
        <v>210</v>
      </c>
      <c r="C13" s="182" t="s">
        <v>211</v>
      </c>
      <c r="D13" s="182"/>
      <c r="E13" s="175">
        <f>SUM(E14)</f>
        <v>6000</v>
      </c>
      <c r="F13" s="175">
        <f>SUM(F14)</f>
        <v>5000</v>
      </c>
      <c r="G13" s="119"/>
      <c r="H13" s="155"/>
    </row>
    <row r="14" spans="1:8" ht="24.75">
      <c r="A14" s="172"/>
      <c r="B14" s="183"/>
      <c r="C14" s="162">
        <v>2850</v>
      </c>
      <c r="D14" s="184" t="s">
        <v>212</v>
      </c>
      <c r="E14" s="185">
        <v>6000</v>
      </c>
      <c r="F14" s="185">
        <v>5000</v>
      </c>
      <c r="G14" s="119"/>
      <c r="H14" s="155"/>
    </row>
    <row r="15" spans="1:8" ht="14.25">
      <c r="A15" s="167" t="s">
        <v>28</v>
      </c>
      <c r="B15" s="186" t="s">
        <v>29</v>
      </c>
      <c r="C15" s="186"/>
      <c r="D15" s="186"/>
      <c r="E15" s="169">
        <f>SUM(E16)</f>
        <v>4000</v>
      </c>
      <c r="F15" s="169">
        <f>SUM(F16)</f>
        <v>46000</v>
      </c>
      <c r="G15" s="119"/>
      <c r="H15" s="155"/>
    </row>
    <row r="16" spans="1:8" ht="13.5">
      <c r="A16" s="25"/>
      <c r="B16" s="26" t="s">
        <v>30</v>
      </c>
      <c r="C16" s="187" t="s">
        <v>31</v>
      </c>
      <c r="D16" s="187"/>
      <c r="E16" s="28">
        <f>SUM(E17:E17)</f>
        <v>4000</v>
      </c>
      <c r="F16" s="28">
        <f>SUM(F17:F17)</f>
        <v>46000</v>
      </c>
      <c r="G16" s="119"/>
      <c r="H16" s="155"/>
    </row>
    <row r="17" spans="1:8" ht="13.5">
      <c r="A17" s="25"/>
      <c r="B17" s="188"/>
      <c r="C17" s="189">
        <v>4430</v>
      </c>
      <c r="D17" s="190" t="s">
        <v>213</v>
      </c>
      <c r="E17" s="191">
        <v>4000</v>
      </c>
      <c r="F17" s="34">
        <v>46000</v>
      </c>
      <c r="G17" s="119"/>
      <c r="H17" s="155"/>
    </row>
    <row r="18" spans="1:8" ht="13.5">
      <c r="A18" s="192">
        <v>600</v>
      </c>
      <c r="B18" s="168" t="s">
        <v>214</v>
      </c>
      <c r="C18" s="168"/>
      <c r="D18" s="168"/>
      <c r="E18" s="169">
        <f>SUM(E19)</f>
        <v>192660</v>
      </c>
      <c r="F18" s="169">
        <f>SUM(F19)</f>
        <v>358450</v>
      </c>
      <c r="G18" s="119"/>
      <c r="H18" s="155"/>
    </row>
    <row r="19" spans="1:8" ht="12.75">
      <c r="A19" s="193"/>
      <c r="B19" s="173" t="s">
        <v>215</v>
      </c>
      <c r="C19" s="182" t="s">
        <v>216</v>
      </c>
      <c r="D19" s="182"/>
      <c r="E19" s="175">
        <f>SUM(E20:E23)</f>
        <v>192660</v>
      </c>
      <c r="F19" s="175">
        <f>SUM(F20:F23)</f>
        <v>358450</v>
      </c>
      <c r="G19" s="119"/>
      <c r="H19" s="155"/>
    </row>
    <row r="20" spans="1:8" ht="12.75">
      <c r="A20" s="193"/>
      <c r="B20" s="173"/>
      <c r="C20" s="189">
        <v>4170</v>
      </c>
      <c r="D20" s="194" t="s">
        <v>217</v>
      </c>
      <c r="E20" s="185">
        <v>1000</v>
      </c>
      <c r="F20" s="185">
        <v>1000</v>
      </c>
      <c r="G20" s="119"/>
      <c r="H20" s="155"/>
    </row>
    <row r="21" spans="1:8" ht="13.5">
      <c r="A21" s="193"/>
      <c r="B21" s="195"/>
      <c r="C21" s="7">
        <v>4210</v>
      </c>
      <c r="D21" s="179" t="s">
        <v>218</v>
      </c>
      <c r="E21" s="180">
        <v>4000</v>
      </c>
      <c r="F21" s="191">
        <v>4000</v>
      </c>
      <c r="G21" s="176"/>
      <c r="H21" s="177"/>
    </row>
    <row r="22" spans="1:8" ht="13.5">
      <c r="A22" s="193"/>
      <c r="B22" s="195"/>
      <c r="C22" s="7">
        <v>4300</v>
      </c>
      <c r="D22" s="179" t="s">
        <v>219</v>
      </c>
      <c r="E22" s="180">
        <v>112660</v>
      </c>
      <c r="F22" s="34">
        <v>50000</v>
      </c>
      <c r="G22" s="176"/>
      <c r="H22" s="177"/>
    </row>
    <row r="23" spans="1:8" ht="13.5">
      <c r="A23" s="196"/>
      <c r="B23" s="197"/>
      <c r="C23" s="7">
        <v>6050</v>
      </c>
      <c r="D23" s="179" t="s">
        <v>209</v>
      </c>
      <c r="E23" s="180">
        <v>75000</v>
      </c>
      <c r="F23" s="191">
        <f>75000+228450</f>
        <v>303450</v>
      </c>
      <c r="G23" s="176"/>
      <c r="H23" s="177"/>
    </row>
    <row r="24" spans="1:8" ht="13.5">
      <c r="A24" s="192">
        <v>630</v>
      </c>
      <c r="B24" s="168" t="s">
        <v>220</v>
      </c>
      <c r="C24" s="168"/>
      <c r="D24" s="168"/>
      <c r="E24" s="169">
        <f>SUM(E25)</f>
        <v>15000</v>
      </c>
      <c r="F24" s="169">
        <f>SUM(F25)</f>
        <v>13000</v>
      </c>
      <c r="G24" s="119"/>
      <c r="H24" s="155"/>
    </row>
    <row r="25" spans="1:8" ht="12.75">
      <c r="A25" s="193"/>
      <c r="B25" s="198" t="s">
        <v>221</v>
      </c>
      <c r="C25" s="182" t="s">
        <v>222</v>
      </c>
      <c r="D25" s="182"/>
      <c r="E25" s="175">
        <f>SUM(E26:E31)</f>
        <v>15000</v>
      </c>
      <c r="F25" s="175">
        <f>SUM(F26:F31)</f>
        <v>13000</v>
      </c>
      <c r="G25" s="119"/>
      <c r="H25" s="155"/>
    </row>
    <row r="26" spans="1:8" ht="12.75">
      <c r="A26" s="193"/>
      <c r="B26" s="199"/>
      <c r="C26" s="200">
        <v>2320</v>
      </c>
      <c r="D26" s="201" t="s">
        <v>223</v>
      </c>
      <c r="E26" s="185">
        <v>4500</v>
      </c>
      <c r="F26" s="185">
        <v>4500</v>
      </c>
      <c r="G26" s="119"/>
      <c r="H26" s="155"/>
    </row>
    <row r="27" spans="1:8" ht="15">
      <c r="A27" s="193"/>
      <c r="B27" s="202"/>
      <c r="C27" s="7">
        <v>4100</v>
      </c>
      <c r="D27" s="203" t="s">
        <v>224</v>
      </c>
      <c r="E27" s="180">
        <v>1500</v>
      </c>
      <c r="F27" s="180">
        <v>1500</v>
      </c>
      <c r="G27" s="170"/>
      <c r="H27" s="171"/>
    </row>
    <row r="28" spans="1:8" ht="13.5">
      <c r="A28" s="193"/>
      <c r="B28" s="202"/>
      <c r="C28" s="189">
        <v>4170</v>
      </c>
      <c r="D28" s="194" t="s">
        <v>217</v>
      </c>
      <c r="E28" s="185">
        <v>2500</v>
      </c>
      <c r="F28" s="185">
        <v>1000</v>
      </c>
      <c r="G28" s="176"/>
      <c r="H28" s="177"/>
    </row>
    <row r="29" spans="1:8" ht="13.5">
      <c r="A29" s="193"/>
      <c r="B29" s="202"/>
      <c r="C29" s="7">
        <v>4210</v>
      </c>
      <c r="D29" s="179" t="s">
        <v>218</v>
      </c>
      <c r="E29" s="185">
        <v>2000</v>
      </c>
      <c r="F29" s="185">
        <v>4000</v>
      </c>
      <c r="G29" s="176"/>
      <c r="H29" s="177"/>
    </row>
    <row r="30" spans="1:8" ht="12.75">
      <c r="A30" s="193"/>
      <c r="B30" s="202"/>
      <c r="C30" s="7">
        <v>4300</v>
      </c>
      <c r="D30" s="179" t="s">
        <v>225</v>
      </c>
      <c r="E30" s="185">
        <v>4000</v>
      </c>
      <c r="F30" s="185">
        <v>1500</v>
      </c>
      <c r="G30" s="119"/>
      <c r="H30" s="155"/>
    </row>
    <row r="31" spans="1:8" ht="12.75">
      <c r="A31" s="193"/>
      <c r="B31" s="204"/>
      <c r="C31" s="7">
        <v>4430</v>
      </c>
      <c r="D31" s="179" t="s">
        <v>213</v>
      </c>
      <c r="E31" s="180">
        <v>500</v>
      </c>
      <c r="F31" s="180">
        <v>500</v>
      </c>
      <c r="G31" s="119"/>
      <c r="H31" s="155"/>
    </row>
    <row r="32" spans="1:8" ht="13.5">
      <c r="A32" s="167" t="s">
        <v>34</v>
      </c>
      <c r="B32" s="168" t="s">
        <v>35</v>
      </c>
      <c r="C32" s="168"/>
      <c r="D32" s="168"/>
      <c r="E32" s="169">
        <f>SUM(E33)</f>
        <v>2500</v>
      </c>
      <c r="F32" s="169">
        <f>SUM(F33)</f>
        <v>5000</v>
      </c>
      <c r="G32" s="119"/>
      <c r="H32" s="155"/>
    </row>
    <row r="33" spans="1:8" ht="13.5">
      <c r="A33" s="38"/>
      <c r="B33" s="26" t="s">
        <v>36</v>
      </c>
      <c r="C33" s="39" t="s">
        <v>37</v>
      </c>
      <c r="D33" s="39"/>
      <c r="E33" s="28">
        <f>SUM(E34:E35)</f>
        <v>2500</v>
      </c>
      <c r="F33" s="28">
        <f>SUM(F34:F35)</f>
        <v>5000</v>
      </c>
      <c r="G33" s="119"/>
      <c r="H33" s="155"/>
    </row>
    <row r="34" spans="1:8" ht="13.5">
      <c r="A34" s="38"/>
      <c r="B34" s="26"/>
      <c r="C34" s="7">
        <v>4430</v>
      </c>
      <c r="D34" s="179" t="s">
        <v>213</v>
      </c>
      <c r="E34" s="28"/>
      <c r="F34" s="28">
        <v>5000</v>
      </c>
      <c r="G34" s="119"/>
      <c r="H34" s="155"/>
    </row>
    <row r="35" spans="1:8" ht="13.5">
      <c r="A35" s="38"/>
      <c r="B35" s="188"/>
      <c r="C35" s="7">
        <v>6050</v>
      </c>
      <c r="D35" s="179" t="s">
        <v>209</v>
      </c>
      <c r="E35" s="34">
        <v>2500</v>
      </c>
      <c r="F35" s="34"/>
      <c r="G35" s="119"/>
      <c r="H35" s="155"/>
    </row>
    <row r="36" spans="1:8" ht="13.5">
      <c r="A36" s="167" t="s">
        <v>45</v>
      </c>
      <c r="B36" s="168" t="s">
        <v>46</v>
      </c>
      <c r="C36" s="168"/>
      <c r="D36" s="168"/>
      <c r="E36" s="169">
        <f>SUM(E37)</f>
        <v>2000</v>
      </c>
      <c r="F36" s="169">
        <f>SUM(F37)</f>
        <v>0</v>
      </c>
      <c r="G36" s="119"/>
      <c r="H36" s="155"/>
    </row>
    <row r="37" spans="1:8" ht="13.5">
      <c r="A37" s="43"/>
      <c r="B37" s="44" t="s">
        <v>47</v>
      </c>
      <c r="C37" s="27" t="s">
        <v>48</v>
      </c>
      <c r="D37" s="27"/>
      <c r="E37" s="28">
        <f>SUM(E38:E38)</f>
        <v>2000</v>
      </c>
      <c r="F37" s="28">
        <f>SUM(F38:F38)</f>
        <v>0</v>
      </c>
      <c r="G37" s="119"/>
      <c r="H37" s="155"/>
    </row>
    <row r="38" spans="1:8" ht="12.75">
      <c r="A38" s="45"/>
      <c r="B38" s="46"/>
      <c r="C38" s="189">
        <v>4170</v>
      </c>
      <c r="D38" s="194" t="s">
        <v>217</v>
      </c>
      <c r="E38" s="34">
        <v>2000</v>
      </c>
      <c r="F38" s="34"/>
      <c r="G38" s="119"/>
      <c r="H38" s="155"/>
    </row>
    <row r="39" spans="1:8" ht="13.5">
      <c r="A39" s="192">
        <v>750</v>
      </c>
      <c r="B39" s="168" t="s">
        <v>226</v>
      </c>
      <c r="C39" s="168"/>
      <c r="D39" s="168"/>
      <c r="E39" s="169">
        <f>SUM(E40,E46,E51)</f>
        <v>842048</v>
      </c>
      <c r="F39" s="169">
        <f>SUM(F40,F46,F51)</f>
        <v>913470</v>
      </c>
      <c r="G39" s="119"/>
      <c r="H39" s="155"/>
    </row>
    <row r="40" spans="1:8" ht="12.75">
      <c r="A40" s="205"/>
      <c r="B40" s="206">
        <v>75011</v>
      </c>
      <c r="C40" s="182" t="s">
        <v>54</v>
      </c>
      <c r="D40" s="182"/>
      <c r="E40" s="175">
        <f>SUM(E41:E45)</f>
        <v>27714</v>
      </c>
      <c r="F40" s="175">
        <f>SUM(F41:F45)</f>
        <v>28870</v>
      </c>
      <c r="G40" s="119"/>
      <c r="H40" s="155"/>
    </row>
    <row r="41" spans="1:8" ht="15">
      <c r="A41" s="205"/>
      <c r="B41" s="202"/>
      <c r="C41" s="7">
        <v>4010</v>
      </c>
      <c r="D41" s="179" t="s">
        <v>227</v>
      </c>
      <c r="E41" s="180">
        <v>20679</v>
      </c>
      <c r="F41" s="180">
        <v>21570</v>
      </c>
      <c r="G41" s="170"/>
      <c r="H41" s="171"/>
    </row>
    <row r="42" spans="1:8" ht="13.5">
      <c r="A42" s="205"/>
      <c r="B42" s="202"/>
      <c r="C42" s="7">
        <v>4040</v>
      </c>
      <c r="D42" s="179" t="s">
        <v>228</v>
      </c>
      <c r="E42" s="180">
        <v>2000</v>
      </c>
      <c r="F42" s="180">
        <v>2000</v>
      </c>
      <c r="G42" s="176"/>
      <c r="H42" s="177"/>
    </row>
    <row r="43" spans="1:8" ht="12.75">
      <c r="A43" s="205"/>
      <c r="B43" s="202"/>
      <c r="C43" s="7">
        <v>4110</v>
      </c>
      <c r="D43" s="179" t="s">
        <v>229</v>
      </c>
      <c r="E43" s="180">
        <v>3737</v>
      </c>
      <c r="F43" s="180">
        <v>4000</v>
      </c>
      <c r="G43" s="119"/>
      <c r="H43" s="155"/>
    </row>
    <row r="44" spans="1:8" ht="12.75">
      <c r="A44" s="205"/>
      <c r="B44" s="202"/>
      <c r="C44" s="7">
        <v>4120</v>
      </c>
      <c r="D44" s="179" t="s">
        <v>230</v>
      </c>
      <c r="E44" s="180">
        <v>498</v>
      </c>
      <c r="F44" s="180">
        <v>500</v>
      </c>
      <c r="G44" s="119"/>
      <c r="H44" s="155"/>
    </row>
    <row r="45" spans="1:8" ht="12.75">
      <c r="A45" s="205"/>
      <c r="B45" s="204"/>
      <c r="C45" s="7">
        <v>4440</v>
      </c>
      <c r="D45" s="179" t="s">
        <v>231</v>
      </c>
      <c r="E45" s="180">
        <v>800</v>
      </c>
      <c r="F45" s="180">
        <v>800</v>
      </c>
      <c r="G45" s="119"/>
      <c r="H45" s="155"/>
    </row>
    <row r="46" spans="1:8" ht="12.75">
      <c r="A46" s="205"/>
      <c r="B46" s="207">
        <v>75022</v>
      </c>
      <c r="C46" s="182" t="s">
        <v>232</v>
      </c>
      <c r="D46" s="182"/>
      <c r="E46" s="175">
        <f>SUM(E47:E50)</f>
        <v>40000</v>
      </c>
      <c r="F46" s="175">
        <f>SUM(F47:F50)</f>
        <v>40000</v>
      </c>
      <c r="G46" s="119"/>
      <c r="H46" s="155"/>
    </row>
    <row r="47" spans="1:8" ht="12.75">
      <c r="A47" s="205"/>
      <c r="B47" s="205"/>
      <c r="C47" s="162">
        <v>3030</v>
      </c>
      <c r="D47" s="179" t="s">
        <v>233</v>
      </c>
      <c r="E47" s="180">
        <v>29000</v>
      </c>
      <c r="F47" s="180">
        <v>30000</v>
      </c>
      <c r="G47" s="119"/>
      <c r="H47" s="155"/>
    </row>
    <row r="48" spans="1:8" ht="13.5">
      <c r="A48" s="205"/>
      <c r="B48" s="205"/>
      <c r="C48" s="162">
        <v>4210</v>
      </c>
      <c r="D48" s="179" t="s">
        <v>218</v>
      </c>
      <c r="E48" s="180">
        <v>4000</v>
      </c>
      <c r="F48" s="180">
        <v>4000</v>
      </c>
      <c r="G48" s="176"/>
      <c r="H48" s="177"/>
    </row>
    <row r="49" spans="1:8" ht="12.75">
      <c r="A49" s="205"/>
      <c r="B49" s="205"/>
      <c r="C49" s="162">
        <v>4300</v>
      </c>
      <c r="D49" s="179" t="s">
        <v>234</v>
      </c>
      <c r="E49" s="180">
        <v>6000</v>
      </c>
      <c r="F49" s="180">
        <v>5000</v>
      </c>
      <c r="G49" s="119"/>
      <c r="H49" s="155"/>
    </row>
    <row r="50" spans="1:8" ht="12.75">
      <c r="A50" s="205"/>
      <c r="B50" s="183"/>
      <c r="C50" s="162">
        <v>4410</v>
      </c>
      <c r="D50" s="179" t="s">
        <v>235</v>
      </c>
      <c r="E50" s="180">
        <v>1000</v>
      </c>
      <c r="F50" s="180">
        <v>1000</v>
      </c>
      <c r="G50" s="119"/>
      <c r="H50" s="155"/>
    </row>
    <row r="51" spans="1:8" ht="12.75">
      <c r="A51" s="205"/>
      <c r="B51" s="207">
        <v>75023</v>
      </c>
      <c r="C51" s="182" t="s">
        <v>236</v>
      </c>
      <c r="D51" s="182"/>
      <c r="E51" s="175">
        <f>SUM(E52:E64)</f>
        <v>774334</v>
      </c>
      <c r="F51" s="175">
        <f>SUM(F52:F64)</f>
        <v>844600</v>
      </c>
      <c r="G51" s="119"/>
      <c r="H51" s="155"/>
    </row>
    <row r="52" spans="1:8" ht="12.75">
      <c r="A52" s="205"/>
      <c r="B52" s="205"/>
      <c r="C52" s="7">
        <v>3020</v>
      </c>
      <c r="D52" s="179" t="s">
        <v>237</v>
      </c>
      <c r="E52" s="185">
        <v>400</v>
      </c>
      <c r="F52" s="185">
        <v>400</v>
      </c>
      <c r="G52" s="119"/>
      <c r="H52" s="155"/>
    </row>
    <row r="53" spans="1:8" ht="12.75">
      <c r="A53" s="205"/>
      <c r="B53" s="205"/>
      <c r="C53" s="189">
        <v>3040</v>
      </c>
      <c r="D53" s="208" t="s">
        <v>238</v>
      </c>
      <c r="E53" s="185">
        <v>5000</v>
      </c>
      <c r="F53" s="185">
        <v>6000</v>
      </c>
      <c r="G53" s="119"/>
      <c r="H53" s="155"/>
    </row>
    <row r="54" spans="1:8" ht="12.75">
      <c r="A54" s="205"/>
      <c r="B54" s="193"/>
      <c r="C54" s="162">
        <v>4010</v>
      </c>
      <c r="D54" s="179" t="s">
        <v>227</v>
      </c>
      <c r="E54" s="209">
        <v>481300</v>
      </c>
      <c r="F54" s="209">
        <v>552000</v>
      </c>
      <c r="G54" s="119"/>
      <c r="H54" s="155"/>
    </row>
    <row r="55" spans="1:8" ht="12.75">
      <c r="A55" s="205"/>
      <c r="B55" s="193"/>
      <c r="C55" s="162">
        <v>4040</v>
      </c>
      <c r="D55" s="179" t="s">
        <v>228</v>
      </c>
      <c r="E55" s="180">
        <v>28200</v>
      </c>
      <c r="F55" s="185">
        <v>21000</v>
      </c>
      <c r="G55" s="119"/>
      <c r="H55" s="155"/>
    </row>
    <row r="56" spans="1:8" ht="12.75">
      <c r="A56" s="205"/>
      <c r="B56" s="193"/>
      <c r="C56" s="162">
        <v>4110</v>
      </c>
      <c r="D56" s="179" t="s">
        <v>229</v>
      </c>
      <c r="E56" s="180">
        <v>82470</v>
      </c>
      <c r="F56" s="180">
        <v>92700</v>
      </c>
      <c r="G56" s="119"/>
      <c r="H56" s="155"/>
    </row>
    <row r="57" spans="1:8" ht="12.75">
      <c r="A57" s="205"/>
      <c r="B57" s="193"/>
      <c r="C57" s="162">
        <v>4120</v>
      </c>
      <c r="D57" s="179" t="s">
        <v>230</v>
      </c>
      <c r="E57" s="180">
        <v>12500</v>
      </c>
      <c r="F57" s="180">
        <v>13300</v>
      </c>
      <c r="G57" s="119"/>
      <c r="H57" s="155"/>
    </row>
    <row r="58" spans="1:8" ht="12.75">
      <c r="A58" s="205"/>
      <c r="B58" s="193"/>
      <c r="C58" s="189">
        <v>4170</v>
      </c>
      <c r="D58" s="194" t="s">
        <v>217</v>
      </c>
      <c r="E58" s="180">
        <v>12000</v>
      </c>
      <c r="F58" s="180">
        <v>12000</v>
      </c>
      <c r="G58" s="119"/>
      <c r="H58" s="155"/>
    </row>
    <row r="59" spans="1:8" ht="12.75">
      <c r="A59" s="205"/>
      <c r="B59" s="193"/>
      <c r="C59" s="162">
        <v>4210</v>
      </c>
      <c r="D59" s="179" t="s">
        <v>218</v>
      </c>
      <c r="E59" s="180">
        <v>54000</v>
      </c>
      <c r="F59" s="180">
        <v>50000</v>
      </c>
      <c r="G59" s="119"/>
      <c r="H59" s="155"/>
    </row>
    <row r="60" spans="1:8" ht="12.75">
      <c r="A60" s="205"/>
      <c r="B60" s="193"/>
      <c r="C60" s="162">
        <v>4260</v>
      </c>
      <c r="D60" s="179" t="s">
        <v>239</v>
      </c>
      <c r="E60" s="180">
        <v>4000</v>
      </c>
      <c r="F60" s="180">
        <v>5000</v>
      </c>
      <c r="G60" s="119"/>
      <c r="H60" s="155"/>
    </row>
    <row r="61" spans="1:8" ht="12.75">
      <c r="A61" s="205"/>
      <c r="B61" s="193"/>
      <c r="C61" s="162">
        <v>4300</v>
      </c>
      <c r="D61" s="179" t="s">
        <v>234</v>
      </c>
      <c r="E61" s="180">
        <v>63000</v>
      </c>
      <c r="F61" s="180">
        <v>60000</v>
      </c>
      <c r="G61" s="119"/>
      <c r="H61" s="155"/>
    </row>
    <row r="62" spans="1:8" ht="12.75">
      <c r="A62" s="205"/>
      <c r="B62" s="193"/>
      <c r="C62" s="162">
        <v>4410</v>
      </c>
      <c r="D62" s="179" t="s">
        <v>235</v>
      </c>
      <c r="E62" s="180">
        <v>17000</v>
      </c>
      <c r="F62" s="180">
        <v>17000</v>
      </c>
      <c r="G62" s="119"/>
      <c r="H62" s="155"/>
    </row>
    <row r="63" spans="1:8" ht="12.75">
      <c r="A63" s="205"/>
      <c r="B63" s="193"/>
      <c r="C63" s="162">
        <v>4430</v>
      </c>
      <c r="D63" s="179" t="s">
        <v>213</v>
      </c>
      <c r="E63" s="180">
        <v>1500</v>
      </c>
      <c r="F63" s="180">
        <v>1500</v>
      </c>
      <c r="G63" s="119"/>
      <c r="H63" s="155"/>
    </row>
    <row r="64" spans="1:8" ht="12.75">
      <c r="A64" s="183"/>
      <c r="B64" s="196"/>
      <c r="C64" s="162">
        <v>4440</v>
      </c>
      <c r="D64" s="179" t="s">
        <v>231</v>
      </c>
      <c r="E64" s="180">
        <v>12964</v>
      </c>
      <c r="F64" s="180">
        <v>13700</v>
      </c>
      <c r="G64" s="119"/>
      <c r="H64" s="155"/>
    </row>
    <row r="65" spans="1:8" ht="27.75">
      <c r="A65" s="192">
        <v>751</v>
      </c>
      <c r="B65" s="210" t="s">
        <v>240</v>
      </c>
      <c r="C65" s="210"/>
      <c r="D65" s="210"/>
      <c r="E65" s="169">
        <f>SUM(E66,E82,E77,E72)</f>
        <v>25117</v>
      </c>
      <c r="F65" s="169">
        <f>SUM(F66,F82,F77,F72)</f>
        <v>800</v>
      </c>
      <c r="G65" s="119"/>
      <c r="H65" s="155"/>
    </row>
    <row r="66" spans="1:8" ht="12.75">
      <c r="A66" s="205"/>
      <c r="B66" s="207">
        <v>75101</v>
      </c>
      <c r="C66" s="174" t="s">
        <v>241</v>
      </c>
      <c r="D66" s="174"/>
      <c r="E66" s="175">
        <f>SUM(E67:E71)</f>
        <v>700</v>
      </c>
      <c r="F66" s="175">
        <f>SUM(F67:F71)</f>
        <v>800</v>
      </c>
      <c r="G66" s="119"/>
      <c r="H66" s="155"/>
    </row>
    <row r="67" spans="1:8" ht="12.75">
      <c r="A67" s="205"/>
      <c r="B67" s="205"/>
      <c r="C67" s="7">
        <v>4110</v>
      </c>
      <c r="D67" s="179" t="s">
        <v>229</v>
      </c>
      <c r="E67" s="211">
        <v>43</v>
      </c>
      <c r="F67" s="211"/>
      <c r="G67" s="119"/>
      <c r="H67" s="155"/>
    </row>
    <row r="68" spans="1:8" ht="12.75">
      <c r="A68" s="205"/>
      <c r="B68" s="205"/>
      <c r="C68" s="7">
        <v>4120</v>
      </c>
      <c r="D68" s="179" t="s">
        <v>230</v>
      </c>
      <c r="E68" s="211">
        <v>6</v>
      </c>
      <c r="F68" s="211"/>
      <c r="G68" s="119"/>
      <c r="H68" s="155"/>
    </row>
    <row r="69" spans="1:8" ht="12.75">
      <c r="A69" s="205"/>
      <c r="B69" s="205"/>
      <c r="C69" s="189">
        <v>4170</v>
      </c>
      <c r="D69" s="194" t="s">
        <v>217</v>
      </c>
      <c r="E69" s="211">
        <v>251</v>
      </c>
      <c r="F69" s="211"/>
      <c r="G69" s="119"/>
      <c r="H69" s="155"/>
    </row>
    <row r="70" spans="1:8" ht="13.5">
      <c r="A70" s="205"/>
      <c r="B70" s="205"/>
      <c r="C70" s="162">
        <v>4210</v>
      </c>
      <c r="D70" s="179" t="s">
        <v>218</v>
      </c>
      <c r="E70" s="211">
        <v>400</v>
      </c>
      <c r="F70" s="211">
        <v>800</v>
      </c>
      <c r="G70" s="176"/>
      <c r="H70" s="177"/>
    </row>
    <row r="71" spans="1:8" ht="13.5">
      <c r="A71" s="205"/>
      <c r="B71" s="205"/>
      <c r="C71" s="162">
        <v>4300</v>
      </c>
      <c r="D71" s="179" t="s">
        <v>234</v>
      </c>
      <c r="E71" s="211">
        <v>0</v>
      </c>
      <c r="F71" s="211"/>
      <c r="G71" s="176"/>
      <c r="H71" s="177"/>
    </row>
    <row r="72" spans="1:8" ht="14.25">
      <c r="A72" s="205"/>
      <c r="B72" s="26" t="s">
        <v>61</v>
      </c>
      <c r="C72" s="49" t="s">
        <v>62</v>
      </c>
      <c r="D72" s="49"/>
      <c r="E72" s="212">
        <f>SUM(E73:E76)</f>
        <v>13547</v>
      </c>
      <c r="F72" s="212">
        <f>SUM(F73:F76)</f>
        <v>0</v>
      </c>
      <c r="G72" s="176"/>
      <c r="H72" s="177"/>
    </row>
    <row r="73" spans="1:8" ht="14.25">
      <c r="A73" s="205"/>
      <c r="B73" s="205"/>
      <c r="C73" s="213">
        <v>3030</v>
      </c>
      <c r="D73" s="119" t="s">
        <v>233</v>
      </c>
      <c r="E73" s="211">
        <v>7560</v>
      </c>
      <c r="F73" s="211"/>
      <c r="G73" s="176"/>
      <c r="H73" s="177"/>
    </row>
    <row r="74" spans="1:8" ht="14.25">
      <c r="A74" s="205"/>
      <c r="B74" s="205"/>
      <c r="C74" s="189">
        <v>4170</v>
      </c>
      <c r="D74" s="194" t="s">
        <v>217</v>
      </c>
      <c r="E74" s="211">
        <v>600</v>
      </c>
      <c r="F74" s="211"/>
      <c r="G74" s="176"/>
      <c r="H74" s="177"/>
    </row>
    <row r="75" spans="1:8" ht="14.25">
      <c r="A75" s="205"/>
      <c r="B75" s="205"/>
      <c r="C75" s="213">
        <v>4210</v>
      </c>
      <c r="D75" s="119" t="s">
        <v>218</v>
      </c>
      <c r="E75" s="211">
        <v>5108</v>
      </c>
      <c r="F75" s="211"/>
      <c r="G75" s="176"/>
      <c r="H75" s="177"/>
    </row>
    <row r="76" spans="1:8" ht="14.25">
      <c r="A76" s="205"/>
      <c r="B76" s="205"/>
      <c r="C76" s="213">
        <v>4410</v>
      </c>
      <c r="D76" s="119" t="s">
        <v>235</v>
      </c>
      <c r="E76" s="211">
        <v>279</v>
      </c>
      <c r="F76" s="211"/>
      <c r="G76" s="176"/>
      <c r="H76" s="177"/>
    </row>
    <row r="77" spans="1:8" ht="14.25">
      <c r="A77" s="205"/>
      <c r="B77" s="26" t="s">
        <v>63</v>
      </c>
      <c r="C77" s="214" t="s">
        <v>64</v>
      </c>
      <c r="D77" s="214"/>
      <c r="E77" s="212">
        <f>SUM(E78:E81)</f>
        <v>7606</v>
      </c>
      <c r="F77" s="212">
        <f>SUM(F78:F81)</f>
        <v>0</v>
      </c>
      <c r="G77" s="176"/>
      <c r="H77" s="177"/>
    </row>
    <row r="78" spans="1:8" ht="14.25">
      <c r="A78" s="205"/>
      <c r="B78" s="205"/>
      <c r="C78" s="213">
        <v>3030</v>
      </c>
      <c r="D78" s="119" t="s">
        <v>233</v>
      </c>
      <c r="E78" s="211">
        <v>4185</v>
      </c>
      <c r="F78" s="211"/>
      <c r="G78" s="176"/>
      <c r="H78" s="177"/>
    </row>
    <row r="79" spans="1:8" ht="14.25">
      <c r="A79" s="205"/>
      <c r="B79" s="205"/>
      <c r="C79" s="189">
        <v>4170</v>
      </c>
      <c r="D79" s="194" t="s">
        <v>217</v>
      </c>
      <c r="E79" s="211">
        <v>1430</v>
      </c>
      <c r="F79" s="211"/>
      <c r="G79" s="176"/>
      <c r="H79" s="177"/>
    </row>
    <row r="80" spans="1:8" ht="13.5">
      <c r="A80" s="205"/>
      <c r="B80" s="205"/>
      <c r="C80" s="213">
        <v>4210</v>
      </c>
      <c r="D80" s="119" t="s">
        <v>218</v>
      </c>
      <c r="E80" s="211">
        <v>1524</v>
      </c>
      <c r="F80" s="211"/>
      <c r="G80" s="176"/>
      <c r="H80" s="177"/>
    </row>
    <row r="81" spans="1:8" ht="13.5">
      <c r="A81" s="205"/>
      <c r="B81" s="205"/>
      <c r="C81" s="213">
        <v>4410</v>
      </c>
      <c r="D81" s="119" t="s">
        <v>235</v>
      </c>
      <c r="E81" s="211">
        <v>467</v>
      </c>
      <c r="F81" s="211"/>
      <c r="G81" s="176"/>
      <c r="H81" s="177"/>
    </row>
    <row r="82" spans="1:8" ht="13.5">
      <c r="A82" s="205"/>
      <c r="B82" s="26" t="s">
        <v>65</v>
      </c>
      <c r="C82" s="214" t="s">
        <v>66</v>
      </c>
      <c r="D82" s="214"/>
      <c r="E82" s="212">
        <f>SUM(E83:E85)</f>
        <v>3264</v>
      </c>
      <c r="F82" s="212">
        <f>SUM(F83:F85)</f>
        <v>0</v>
      </c>
      <c r="G82" s="176"/>
      <c r="H82" s="177"/>
    </row>
    <row r="83" spans="1:8" ht="13.5">
      <c r="A83" s="205"/>
      <c r="B83" s="205"/>
      <c r="C83" s="213">
        <v>3030</v>
      </c>
      <c r="D83" s="119" t="s">
        <v>233</v>
      </c>
      <c r="E83" s="211">
        <v>2236</v>
      </c>
      <c r="F83" s="211"/>
      <c r="G83" s="176"/>
      <c r="H83" s="177"/>
    </row>
    <row r="84" spans="1:8" ht="13.5">
      <c r="A84" s="205"/>
      <c r="B84" s="205"/>
      <c r="C84" s="213">
        <v>4210</v>
      </c>
      <c r="D84" s="119" t="s">
        <v>218</v>
      </c>
      <c r="E84" s="211">
        <v>988</v>
      </c>
      <c r="F84" s="211"/>
      <c r="G84" s="176"/>
      <c r="H84" s="177"/>
    </row>
    <row r="85" spans="1:8" ht="13.5">
      <c r="A85" s="183"/>
      <c r="B85" s="183"/>
      <c r="C85" s="213">
        <v>4410</v>
      </c>
      <c r="D85" s="119" t="s">
        <v>235</v>
      </c>
      <c r="E85" s="211">
        <v>40</v>
      </c>
      <c r="F85" s="211"/>
      <c r="G85" s="176"/>
      <c r="H85" s="177"/>
    </row>
    <row r="86" spans="1:8" ht="15">
      <c r="A86" s="21" t="s">
        <v>67</v>
      </c>
      <c r="B86" s="215" t="s">
        <v>68</v>
      </c>
      <c r="C86" s="215"/>
      <c r="D86" s="215"/>
      <c r="E86" s="55">
        <f>SUM(E87)</f>
        <v>1090</v>
      </c>
      <c r="F86" s="55">
        <f>SUM(F87)</f>
        <v>0</v>
      </c>
      <c r="G86" s="176"/>
      <c r="H86" s="177"/>
    </row>
    <row r="87" spans="1:8" ht="15">
      <c r="A87" s="35"/>
      <c r="B87" s="48" t="s">
        <v>69</v>
      </c>
      <c r="C87" s="216" t="s">
        <v>70</v>
      </c>
      <c r="D87" s="216"/>
      <c r="E87" s="28">
        <f>SUM(E88)</f>
        <v>1090</v>
      </c>
      <c r="F87" s="28">
        <f>SUM(F88)</f>
        <v>0</v>
      </c>
      <c r="G87" s="176"/>
      <c r="H87" s="177"/>
    </row>
    <row r="88" spans="1:8" ht="13.5">
      <c r="A88" s="183"/>
      <c r="B88" s="183"/>
      <c r="C88" s="213">
        <v>3030</v>
      </c>
      <c r="D88" s="119" t="s">
        <v>233</v>
      </c>
      <c r="E88" s="211">
        <v>1090</v>
      </c>
      <c r="F88" s="211"/>
      <c r="G88" s="176"/>
      <c r="H88" s="177"/>
    </row>
    <row r="89" spans="1:8" ht="15">
      <c r="A89" s="192">
        <v>754</v>
      </c>
      <c r="B89" s="210" t="s">
        <v>71</v>
      </c>
      <c r="C89" s="210"/>
      <c r="D89" s="210"/>
      <c r="E89" s="169">
        <f>SUM(E90,E98)</f>
        <v>43880</v>
      </c>
      <c r="F89" s="169">
        <f>SUM(F90,F98)</f>
        <v>40000</v>
      </c>
      <c r="G89" s="170"/>
      <c r="H89" s="171"/>
    </row>
    <row r="90" spans="1:8" ht="15">
      <c r="A90" s="217"/>
      <c r="B90" s="207">
        <v>75412</v>
      </c>
      <c r="C90" s="182" t="s">
        <v>242</v>
      </c>
      <c r="D90" s="182"/>
      <c r="E90" s="175">
        <f>SUM(E91:E97)</f>
        <v>42780</v>
      </c>
      <c r="F90" s="175">
        <f>SUM(F91:F97)</f>
        <v>39000</v>
      </c>
      <c r="G90" s="176"/>
      <c r="H90" s="177"/>
    </row>
    <row r="91" spans="1:8" ht="15">
      <c r="A91" s="217"/>
      <c r="B91" s="207"/>
      <c r="C91" s="213">
        <v>3030</v>
      </c>
      <c r="D91" s="119" t="s">
        <v>233</v>
      </c>
      <c r="E91" s="185">
        <v>2000</v>
      </c>
      <c r="F91" s="185">
        <v>2000</v>
      </c>
      <c r="G91" s="176"/>
      <c r="H91" s="177"/>
    </row>
    <row r="92" spans="1:8" ht="15">
      <c r="A92" s="217"/>
      <c r="B92" s="205"/>
      <c r="C92" s="162">
        <v>4210</v>
      </c>
      <c r="D92" s="179" t="s">
        <v>218</v>
      </c>
      <c r="E92" s="180">
        <v>5680</v>
      </c>
      <c r="F92" s="180">
        <v>6000</v>
      </c>
      <c r="G92" s="119"/>
      <c r="H92" s="155"/>
    </row>
    <row r="93" spans="1:8" ht="15">
      <c r="A93" s="217"/>
      <c r="B93" s="205"/>
      <c r="C93" s="162">
        <v>4260</v>
      </c>
      <c r="D93" s="179" t="s">
        <v>239</v>
      </c>
      <c r="E93" s="180">
        <v>2400</v>
      </c>
      <c r="F93" s="180">
        <v>3000</v>
      </c>
      <c r="G93" s="119"/>
      <c r="H93" s="155"/>
    </row>
    <row r="94" spans="1:8" ht="15">
      <c r="A94" s="217"/>
      <c r="B94" s="205"/>
      <c r="C94" s="162">
        <v>4300</v>
      </c>
      <c r="D94" s="179" t="s">
        <v>234</v>
      </c>
      <c r="E94" s="180">
        <v>5500</v>
      </c>
      <c r="F94" s="180">
        <v>5000</v>
      </c>
      <c r="G94" s="119"/>
      <c r="H94" s="155"/>
    </row>
    <row r="95" spans="1:8" ht="15">
      <c r="A95" s="217"/>
      <c r="B95" s="205"/>
      <c r="C95" s="213">
        <v>4410</v>
      </c>
      <c r="D95" s="119" t="s">
        <v>235</v>
      </c>
      <c r="E95" s="180">
        <v>100</v>
      </c>
      <c r="F95" s="180"/>
      <c r="G95" s="119"/>
      <c r="H95" s="155"/>
    </row>
    <row r="96" spans="1:8" ht="15">
      <c r="A96" s="217"/>
      <c r="B96" s="205"/>
      <c r="C96" s="162">
        <v>4430</v>
      </c>
      <c r="D96" s="179" t="s">
        <v>213</v>
      </c>
      <c r="E96" s="180">
        <v>3100</v>
      </c>
      <c r="F96" s="180">
        <v>3000</v>
      </c>
      <c r="G96" s="119"/>
      <c r="H96" s="155"/>
    </row>
    <row r="97" spans="1:8" ht="15">
      <c r="A97" s="217"/>
      <c r="B97" s="183"/>
      <c r="C97" s="7">
        <v>6050</v>
      </c>
      <c r="D97" s="179" t="s">
        <v>209</v>
      </c>
      <c r="E97" s="180">
        <v>24000</v>
      </c>
      <c r="F97" s="180">
        <v>20000</v>
      </c>
      <c r="G97" s="176"/>
      <c r="H97" s="177"/>
    </row>
    <row r="98" spans="1:8" ht="15">
      <c r="A98" s="217"/>
      <c r="B98" s="207">
        <v>75414</v>
      </c>
      <c r="C98" s="182" t="s">
        <v>72</v>
      </c>
      <c r="D98" s="182"/>
      <c r="E98" s="175">
        <f>SUM(E99:E100)</f>
        <v>1100</v>
      </c>
      <c r="F98" s="175">
        <f>SUM(F99:F100)</f>
        <v>1000</v>
      </c>
      <c r="G98" s="119"/>
      <c r="H98" s="155"/>
    </row>
    <row r="99" spans="1:8" ht="15">
      <c r="A99" s="217"/>
      <c r="B99" s="205"/>
      <c r="C99" s="7">
        <v>4210</v>
      </c>
      <c r="D99" s="179" t="s">
        <v>218</v>
      </c>
      <c r="E99" s="180">
        <v>400</v>
      </c>
      <c r="F99" s="180">
        <v>400</v>
      </c>
      <c r="G99" s="170"/>
      <c r="H99" s="171"/>
    </row>
    <row r="100" spans="1:8" ht="15">
      <c r="A100" s="218"/>
      <c r="B100" s="183"/>
      <c r="C100" s="162">
        <v>4300</v>
      </c>
      <c r="D100" s="179" t="s">
        <v>234</v>
      </c>
      <c r="E100" s="180">
        <v>700</v>
      </c>
      <c r="F100" s="180">
        <v>600</v>
      </c>
      <c r="G100" s="170"/>
      <c r="H100" s="171"/>
    </row>
    <row r="101" spans="1:8" ht="41.25">
      <c r="A101" s="167" t="s">
        <v>73</v>
      </c>
      <c r="B101" s="210" t="s">
        <v>74</v>
      </c>
      <c r="C101" s="210"/>
      <c r="D101" s="210"/>
      <c r="E101" s="169">
        <f>SUM(E102)</f>
        <v>17000</v>
      </c>
      <c r="F101" s="169">
        <f>SUM(F102)</f>
        <v>17000</v>
      </c>
      <c r="G101" s="170"/>
      <c r="H101" s="171"/>
    </row>
    <row r="102" spans="1:8" ht="15">
      <c r="A102" s="35"/>
      <c r="B102" s="219">
        <v>75647</v>
      </c>
      <c r="C102" s="220" t="s">
        <v>243</v>
      </c>
      <c r="D102" s="220"/>
      <c r="E102" s="175">
        <f>SUM(E103)</f>
        <v>17000</v>
      </c>
      <c r="F102" s="175">
        <f>SUM(F103)</f>
        <v>17000</v>
      </c>
      <c r="G102" s="170"/>
      <c r="H102" s="171"/>
    </row>
    <row r="103" spans="1:8" ht="15">
      <c r="A103" s="35"/>
      <c r="B103" s="221"/>
      <c r="C103" s="7">
        <v>4100</v>
      </c>
      <c r="D103" s="203" t="s">
        <v>224</v>
      </c>
      <c r="E103" s="185">
        <v>17000</v>
      </c>
      <c r="F103" s="185">
        <v>17000</v>
      </c>
      <c r="G103" s="170"/>
      <c r="H103" s="171"/>
    </row>
    <row r="104" spans="1:8" ht="13.5">
      <c r="A104" s="192">
        <v>757</v>
      </c>
      <c r="B104" s="168" t="s">
        <v>244</v>
      </c>
      <c r="C104" s="168"/>
      <c r="D104" s="168"/>
      <c r="E104" s="169">
        <f>SUM(E105)</f>
        <v>10000</v>
      </c>
      <c r="F104" s="169">
        <f>SUM(F105)</f>
        <v>5000</v>
      </c>
      <c r="G104" s="176"/>
      <c r="H104" s="177"/>
    </row>
    <row r="105" spans="1:8" ht="15">
      <c r="A105" s="217"/>
      <c r="B105" s="206">
        <v>75702</v>
      </c>
      <c r="C105" s="222" t="s">
        <v>245</v>
      </c>
      <c r="D105" s="222"/>
      <c r="E105" s="175">
        <f>SUM(E106)</f>
        <v>10000</v>
      </c>
      <c r="F105" s="175">
        <f>SUM(F106)</f>
        <v>5000</v>
      </c>
      <c r="G105" s="119"/>
      <c r="H105" s="155"/>
    </row>
    <row r="106" spans="1:8" ht="24.75">
      <c r="A106" s="218"/>
      <c r="B106" s="223"/>
      <c r="C106" s="7">
        <v>8070</v>
      </c>
      <c r="D106" s="184" t="s">
        <v>246</v>
      </c>
      <c r="E106" s="180">
        <v>10000</v>
      </c>
      <c r="F106" s="180">
        <v>5000</v>
      </c>
      <c r="G106" s="170"/>
      <c r="H106" s="171"/>
    </row>
    <row r="107" spans="1:8" ht="13.5">
      <c r="A107" s="192">
        <v>758</v>
      </c>
      <c r="B107" s="168" t="s">
        <v>112</v>
      </c>
      <c r="C107" s="168"/>
      <c r="D107" s="168"/>
      <c r="E107" s="169">
        <f>SUM(E108)</f>
        <v>10000</v>
      </c>
      <c r="F107" s="169">
        <f>SUM(F108)</f>
        <v>50000</v>
      </c>
      <c r="G107" s="176"/>
      <c r="H107" s="177"/>
    </row>
    <row r="108" spans="1:8" ht="15">
      <c r="A108" s="217"/>
      <c r="B108" s="207">
        <v>75818</v>
      </c>
      <c r="C108" s="182" t="s">
        <v>247</v>
      </c>
      <c r="D108" s="182"/>
      <c r="E108" s="175">
        <f>SUM(E109)</f>
        <v>10000</v>
      </c>
      <c r="F108" s="175">
        <f>SUM(F109)</f>
        <v>50000</v>
      </c>
      <c r="G108" s="119"/>
      <c r="H108" s="155"/>
    </row>
    <row r="109" spans="1:8" ht="15">
      <c r="A109" s="218"/>
      <c r="B109" s="183"/>
      <c r="C109" s="7">
        <v>4810</v>
      </c>
      <c r="D109" s="179" t="s">
        <v>248</v>
      </c>
      <c r="E109" s="180">
        <v>10000</v>
      </c>
      <c r="F109" s="180">
        <v>50000</v>
      </c>
      <c r="G109" s="170"/>
      <c r="H109" s="171"/>
    </row>
    <row r="110" spans="1:8" ht="15">
      <c r="A110" s="192">
        <v>801</v>
      </c>
      <c r="B110" s="168" t="s">
        <v>130</v>
      </c>
      <c r="C110" s="168"/>
      <c r="D110" s="168"/>
      <c r="E110" s="169">
        <f>SUM(E111,E126,E135,E150,E158,E161)</f>
        <v>2108759</v>
      </c>
      <c r="F110" s="169">
        <f>SUM(F111,F126,F135,F150,F158,F161)</f>
        <v>2040335</v>
      </c>
      <c r="G110" s="170"/>
      <c r="H110" s="171"/>
    </row>
    <row r="111" spans="1:8" ht="15">
      <c r="A111" s="217"/>
      <c r="B111" s="206">
        <v>80101</v>
      </c>
      <c r="C111" s="224" t="s">
        <v>131</v>
      </c>
      <c r="D111" s="224"/>
      <c r="E111" s="225">
        <f>SUM(E112:E125)</f>
        <v>1123583</v>
      </c>
      <c r="F111" s="225">
        <f>SUM(F112:F125)</f>
        <v>1152440</v>
      </c>
      <c r="G111" s="170"/>
      <c r="H111" s="171"/>
    </row>
    <row r="112" spans="1:8" ht="15">
      <c r="A112" s="217"/>
      <c r="B112" s="202"/>
      <c r="C112" s="7">
        <v>3020</v>
      </c>
      <c r="D112" s="118" t="s">
        <v>237</v>
      </c>
      <c r="E112" s="180">
        <v>1800</v>
      </c>
      <c r="F112" s="180">
        <v>18500</v>
      </c>
      <c r="G112" s="170"/>
      <c r="H112" s="171"/>
    </row>
    <row r="113" spans="1:8" ht="15">
      <c r="A113" s="217"/>
      <c r="B113" s="202"/>
      <c r="C113" s="162">
        <v>3040</v>
      </c>
      <c r="D113" s="226" t="s">
        <v>238</v>
      </c>
      <c r="E113" s="180">
        <v>5500</v>
      </c>
      <c r="F113" s="180">
        <v>7500</v>
      </c>
      <c r="G113" s="170"/>
      <c r="H113" s="171"/>
    </row>
    <row r="114" spans="1:8" ht="15">
      <c r="A114" s="217"/>
      <c r="B114" s="202"/>
      <c r="C114" s="7">
        <v>3260</v>
      </c>
      <c r="D114" s="179" t="s">
        <v>249</v>
      </c>
      <c r="E114" s="180">
        <v>1177</v>
      </c>
      <c r="F114" s="180"/>
      <c r="G114" s="170"/>
      <c r="H114" s="171"/>
    </row>
    <row r="115" spans="1:8" ht="15">
      <c r="A115" s="217"/>
      <c r="B115" s="202"/>
      <c r="C115" s="7">
        <v>4010</v>
      </c>
      <c r="D115" s="118" t="s">
        <v>227</v>
      </c>
      <c r="E115" s="180">
        <v>741600</v>
      </c>
      <c r="F115" s="180">
        <v>763800</v>
      </c>
      <c r="G115" s="170"/>
      <c r="H115" s="171"/>
    </row>
    <row r="116" spans="1:8" ht="15">
      <c r="A116" s="217"/>
      <c r="B116" s="202"/>
      <c r="C116" s="7">
        <v>4040</v>
      </c>
      <c r="D116" s="118" t="s">
        <v>250</v>
      </c>
      <c r="E116" s="180">
        <v>61300</v>
      </c>
      <c r="F116" s="180">
        <v>61500</v>
      </c>
      <c r="G116" s="170"/>
      <c r="H116" s="171"/>
    </row>
    <row r="117" spans="1:8" ht="15">
      <c r="A117" s="217"/>
      <c r="B117" s="202"/>
      <c r="C117" s="7">
        <v>4110</v>
      </c>
      <c r="D117" s="118" t="s">
        <v>229</v>
      </c>
      <c r="E117" s="180">
        <v>135400</v>
      </c>
      <c r="F117" s="180">
        <v>143000</v>
      </c>
      <c r="G117" s="170"/>
      <c r="H117" s="171"/>
    </row>
    <row r="118" spans="1:8" ht="15">
      <c r="A118" s="217"/>
      <c r="B118" s="202"/>
      <c r="C118" s="7">
        <v>4120</v>
      </c>
      <c r="D118" s="118" t="s">
        <v>230</v>
      </c>
      <c r="E118" s="180">
        <v>18500</v>
      </c>
      <c r="F118" s="180">
        <v>19500</v>
      </c>
      <c r="G118" s="170"/>
      <c r="H118" s="171"/>
    </row>
    <row r="119" spans="1:8" ht="15">
      <c r="A119" s="217"/>
      <c r="B119" s="202"/>
      <c r="C119" s="7">
        <v>4210</v>
      </c>
      <c r="D119" s="118" t="s">
        <v>218</v>
      </c>
      <c r="E119" s="180">
        <v>53500</v>
      </c>
      <c r="F119" s="180">
        <v>40000</v>
      </c>
      <c r="G119" s="170"/>
      <c r="H119" s="171"/>
    </row>
    <row r="120" spans="1:8" ht="15">
      <c r="A120" s="217"/>
      <c r="B120" s="202"/>
      <c r="C120" s="7">
        <v>4240</v>
      </c>
      <c r="D120" s="118" t="s">
        <v>251</v>
      </c>
      <c r="E120" s="180">
        <v>2000</v>
      </c>
      <c r="F120" s="180">
        <v>2000</v>
      </c>
      <c r="G120" s="170"/>
      <c r="H120" s="171"/>
    </row>
    <row r="121" spans="1:8" ht="15">
      <c r="A121" s="217"/>
      <c r="B121" s="202"/>
      <c r="C121" s="7">
        <v>4260</v>
      </c>
      <c r="D121" s="118" t="s">
        <v>239</v>
      </c>
      <c r="E121" s="180">
        <v>15000</v>
      </c>
      <c r="F121" s="180">
        <v>10000</v>
      </c>
      <c r="G121" s="170"/>
      <c r="H121" s="171"/>
    </row>
    <row r="122" spans="1:8" ht="15">
      <c r="A122" s="217"/>
      <c r="B122" s="202"/>
      <c r="C122" s="7">
        <v>4300</v>
      </c>
      <c r="D122" s="118" t="s">
        <v>234</v>
      </c>
      <c r="E122" s="180">
        <v>24000</v>
      </c>
      <c r="F122" s="180">
        <v>25000</v>
      </c>
      <c r="G122" s="170"/>
      <c r="H122" s="171"/>
    </row>
    <row r="123" spans="1:8" ht="15">
      <c r="A123" s="217"/>
      <c r="B123" s="202"/>
      <c r="C123" s="7">
        <v>4410</v>
      </c>
      <c r="D123" s="118" t="s">
        <v>235</v>
      </c>
      <c r="E123" s="180">
        <v>1000</v>
      </c>
      <c r="F123" s="180">
        <v>1000</v>
      </c>
      <c r="G123" s="170"/>
      <c r="H123" s="171"/>
    </row>
    <row r="124" spans="1:8" ht="15">
      <c r="A124" s="217"/>
      <c r="B124" s="202"/>
      <c r="C124" s="7">
        <v>4430</v>
      </c>
      <c r="D124" s="118" t="s">
        <v>213</v>
      </c>
      <c r="E124" s="180">
        <v>1200</v>
      </c>
      <c r="F124" s="180">
        <v>1000</v>
      </c>
      <c r="G124" s="170"/>
      <c r="H124" s="171"/>
    </row>
    <row r="125" spans="1:8" ht="15">
      <c r="A125" s="217"/>
      <c r="B125" s="204"/>
      <c r="C125" s="7">
        <v>4440</v>
      </c>
      <c r="D125" s="118" t="s">
        <v>231</v>
      </c>
      <c r="E125" s="180">
        <v>61606</v>
      </c>
      <c r="F125" s="180">
        <v>59640</v>
      </c>
      <c r="G125" s="176"/>
      <c r="H125" s="177"/>
    </row>
    <row r="126" spans="1:8" ht="12.75">
      <c r="A126" s="193"/>
      <c r="B126" s="206">
        <v>80104</v>
      </c>
      <c r="C126" s="227" t="s">
        <v>252</v>
      </c>
      <c r="D126" s="227"/>
      <c r="E126" s="225">
        <f>SUM(E127:E134)</f>
        <v>141579</v>
      </c>
      <c r="F126" s="225">
        <f>SUM(F127:F134)</f>
        <v>81212</v>
      </c>
      <c r="G126" s="119"/>
      <c r="H126" s="155"/>
    </row>
    <row r="127" spans="1:8" ht="12.75">
      <c r="A127" s="193"/>
      <c r="B127" s="228"/>
      <c r="C127" s="7">
        <v>3020</v>
      </c>
      <c r="D127" s="118" t="s">
        <v>237</v>
      </c>
      <c r="E127" s="180">
        <v>0</v>
      </c>
      <c r="F127" s="180">
        <v>1050</v>
      </c>
      <c r="G127" s="119"/>
      <c r="H127" s="155"/>
    </row>
    <row r="128" spans="1:8" ht="12.75">
      <c r="A128" s="193"/>
      <c r="B128" s="228"/>
      <c r="C128" s="162">
        <v>3040</v>
      </c>
      <c r="D128" s="226" t="s">
        <v>238</v>
      </c>
      <c r="E128" s="180">
        <v>1000</v>
      </c>
      <c r="F128" s="180">
        <v>1000</v>
      </c>
      <c r="G128" s="119"/>
      <c r="H128" s="155"/>
    </row>
    <row r="129" spans="1:8" ht="12.75">
      <c r="A129" s="193"/>
      <c r="B129" s="228"/>
      <c r="C129" s="7">
        <v>4010</v>
      </c>
      <c r="D129" s="118" t="s">
        <v>227</v>
      </c>
      <c r="E129" s="180">
        <v>105000</v>
      </c>
      <c r="F129" s="180">
        <v>57300</v>
      </c>
      <c r="G129" s="119"/>
      <c r="H129" s="155"/>
    </row>
    <row r="130" spans="1:8" ht="12.75">
      <c r="A130" s="193"/>
      <c r="B130" s="228"/>
      <c r="C130" s="7">
        <v>4040</v>
      </c>
      <c r="D130" s="118" t="s">
        <v>228</v>
      </c>
      <c r="E130" s="180">
        <v>5600</v>
      </c>
      <c r="F130" s="180">
        <v>5400</v>
      </c>
      <c r="G130" s="119"/>
      <c r="H130" s="155"/>
    </row>
    <row r="131" spans="1:8" ht="12.75">
      <c r="A131" s="193"/>
      <c r="B131" s="228"/>
      <c r="C131" s="7">
        <v>4110</v>
      </c>
      <c r="D131" s="118" t="s">
        <v>229</v>
      </c>
      <c r="E131" s="180">
        <v>22000</v>
      </c>
      <c r="F131" s="180">
        <v>10900</v>
      </c>
      <c r="G131" s="119"/>
      <c r="H131" s="155"/>
    </row>
    <row r="132" spans="1:8" ht="12.75">
      <c r="A132" s="193"/>
      <c r="B132" s="228"/>
      <c r="C132" s="7">
        <v>4120</v>
      </c>
      <c r="D132" s="118" t="s">
        <v>230</v>
      </c>
      <c r="E132" s="180">
        <v>4000</v>
      </c>
      <c r="F132" s="180">
        <v>1470</v>
      </c>
      <c r="G132" s="119"/>
      <c r="H132" s="155"/>
    </row>
    <row r="133" spans="1:8" ht="12.75">
      <c r="A133" s="193"/>
      <c r="B133" s="228"/>
      <c r="C133" s="7">
        <v>4410</v>
      </c>
      <c r="D133" s="118" t="s">
        <v>235</v>
      </c>
      <c r="E133" s="180">
        <v>200</v>
      </c>
      <c r="F133" s="180">
        <v>200</v>
      </c>
      <c r="G133" s="119"/>
      <c r="H133" s="155"/>
    </row>
    <row r="134" spans="1:8" ht="12.75">
      <c r="A134" s="196"/>
      <c r="B134" s="229"/>
      <c r="C134" s="7">
        <v>4440</v>
      </c>
      <c r="D134" s="118" t="s">
        <v>231</v>
      </c>
      <c r="E134" s="180">
        <v>3779</v>
      </c>
      <c r="F134" s="180">
        <v>3892</v>
      </c>
      <c r="G134" s="119"/>
      <c r="H134" s="155"/>
    </row>
    <row r="135" spans="1:8" ht="12.75">
      <c r="A135" s="230"/>
      <c r="B135" s="207">
        <v>80110</v>
      </c>
      <c r="C135" s="182" t="s">
        <v>253</v>
      </c>
      <c r="D135" s="182"/>
      <c r="E135" s="225">
        <f>SUM(E136:E149)</f>
        <v>615948</v>
      </c>
      <c r="F135" s="225">
        <f>SUM(F136:F149)</f>
        <v>616483</v>
      </c>
      <c r="G135" s="119"/>
      <c r="H135" s="155"/>
    </row>
    <row r="136" spans="1:8" ht="12.75">
      <c r="A136" s="193"/>
      <c r="B136" s="195"/>
      <c r="C136" s="7">
        <v>3020</v>
      </c>
      <c r="D136" s="179" t="s">
        <v>237</v>
      </c>
      <c r="E136" s="180">
        <v>1000</v>
      </c>
      <c r="F136" s="180">
        <v>9250</v>
      </c>
      <c r="G136" s="119"/>
      <c r="H136" s="155"/>
    </row>
    <row r="137" spans="1:8" ht="12.75">
      <c r="A137" s="193"/>
      <c r="B137" s="195"/>
      <c r="C137" s="162">
        <v>3040</v>
      </c>
      <c r="D137" s="226" t="s">
        <v>238</v>
      </c>
      <c r="E137" s="180">
        <v>3000</v>
      </c>
      <c r="F137" s="180">
        <v>4000</v>
      </c>
      <c r="G137" s="119"/>
      <c r="H137" s="155"/>
    </row>
    <row r="138" spans="1:8" ht="12.75">
      <c r="A138" s="193"/>
      <c r="B138" s="195"/>
      <c r="C138" s="7">
        <v>4010</v>
      </c>
      <c r="D138" s="179" t="s">
        <v>227</v>
      </c>
      <c r="E138" s="180">
        <v>376550</v>
      </c>
      <c r="F138" s="180">
        <v>412240</v>
      </c>
      <c r="G138" s="119"/>
      <c r="H138" s="155"/>
    </row>
    <row r="139" spans="1:8" ht="12.75">
      <c r="A139" s="193"/>
      <c r="B139" s="195"/>
      <c r="C139" s="7">
        <v>4040</v>
      </c>
      <c r="D139" s="179" t="s">
        <v>228</v>
      </c>
      <c r="E139" s="180">
        <v>34000</v>
      </c>
      <c r="F139" s="180">
        <v>32250</v>
      </c>
      <c r="G139" s="119"/>
      <c r="H139" s="155"/>
    </row>
    <row r="140" spans="1:8" ht="13.5">
      <c r="A140" s="193"/>
      <c r="B140" s="195"/>
      <c r="C140" s="7">
        <v>4110</v>
      </c>
      <c r="D140" s="179" t="s">
        <v>229</v>
      </c>
      <c r="E140" s="180">
        <v>74250</v>
      </c>
      <c r="F140" s="180">
        <v>78100</v>
      </c>
      <c r="G140" s="176"/>
      <c r="H140" s="177"/>
    </row>
    <row r="141" spans="1:8" ht="12.75">
      <c r="A141" s="193"/>
      <c r="B141" s="195"/>
      <c r="C141" s="7">
        <v>4120</v>
      </c>
      <c r="D141" s="179" t="s">
        <v>230</v>
      </c>
      <c r="E141" s="180">
        <v>10130</v>
      </c>
      <c r="F141" s="180">
        <v>10630</v>
      </c>
      <c r="G141" s="119"/>
      <c r="H141" s="155"/>
    </row>
    <row r="142" spans="1:8" ht="12.75">
      <c r="A142" s="193"/>
      <c r="B142" s="195"/>
      <c r="C142" s="7">
        <v>4210</v>
      </c>
      <c r="D142" s="179" t="s">
        <v>218</v>
      </c>
      <c r="E142" s="180">
        <v>39128</v>
      </c>
      <c r="F142" s="180">
        <v>20000</v>
      </c>
      <c r="G142" s="119"/>
      <c r="H142" s="155"/>
    </row>
    <row r="143" spans="1:8" ht="12.75">
      <c r="A143" s="193"/>
      <c r="B143" s="195"/>
      <c r="C143" s="7">
        <v>4240</v>
      </c>
      <c r="D143" s="179" t="s">
        <v>251</v>
      </c>
      <c r="E143" s="180">
        <v>1000</v>
      </c>
      <c r="F143" s="180">
        <v>1000</v>
      </c>
      <c r="G143" s="119"/>
      <c r="H143" s="155"/>
    </row>
    <row r="144" spans="1:8" ht="12.75">
      <c r="A144" s="193"/>
      <c r="B144" s="195"/>
      <c r="C144" s="7">
        <v>4260</v>
      </c>
      <c r="D144" s="179" t="s">
        <v>239</v>
      </c>
      <c r="E144" s="180">
        <v>8000</v>
      </c>
      <c r="F144" s="180">
        <v>5000</v>
      </c>
      <c r="G144" s="119"/>
      <c r="H144" s="155"/>
    </row>
    <row r="145" spans="1:8" ht="12.75">
      <c r="A145" s="193"/>
      <c r="B145" s="195"/>
      <c r="C145" s="7">
        <v>4300</v>
      </c>
      <c r="D145" s="179" t="s">
        <v>234</v>
      </c>
      <c r="E145" s="180">
        <v>15000</v>
      </c>
      <c r="F145" s="180">
        <v>15000</v>
      </c>
      <c r="G145" s="119"/>
      <c r="H145" s="155"/>
    </row>
    <row r="146" spans="1:8" ht="12.75">
      <c r="A146" s="193"/>
      <c r="B146" s="195"/>
      <c r="C146" s="7">
        <v>4410</v>
      </c>
      <c r="D146" s="179" t="s">
        <v>235</v>
      </c>
      <c r="E146" s="180">
        <v>3000</v>
      </c>
      <c r="F146" s="180">
        <v>500</v>
      </c>
      <c r="G146" s="119"/>
      <c r="H146" s="155"/>
    </row>
    <row r="147" spans="1:8" ht="12.75">
      <c r="A147" s="193"/>
      <c r="B147" s="195"/>
      <c r="C147" s="7">
        <v>4430</v>
      </c>
      <c r="D147" s="179" t="s">
        <v>213</v>
      </c>
      <c r="E147" s="180">
        <v>600</v>
      </c>
      <c r="F147" s="180">
        <v>500</v>
      </c>
      <c r="G147" s="119"/>
      <c r="H147" s="155"/>
    </row>
    <row r="148" spans="1:8" ht="13.5">
      <c r="A148" s="193"/>
      <c r="B148" s="195"/>
      <c r="C148" s="7">
        <v>4440</v>
      </c>
      <c r="D148" s="179" t="s">
        <v>231</v>
      </c>
      <c r="E148" s="180">
        <v>25290</v>
      </c>
      <c r="F148" s="180">
        <v>28013</v>
      </c>
      <c r="G148" s="176"/>
      <c r="H148" s="177"/>
    </row>
    <row r="149" spans="1:8" ht="13.5">
      <c r="A149" s="193"/>
      <c r="B149" s="197"/>
      <c r="C149" s="7">
        <v>6050</v>
      </c>
      <c r="D149" s="179" t="s">
        <v>209</v>
      </c>
      <c r="E149" s="180">
        <v>25000</v>
      </c>
      <c r="F149" s="180">
        <v>0</v>
      </c>
      <c r="G149" s="176"/>
      <c r="H149" s="177"/>
    </row>
    <row r="150" spans="1:8" ht="12.75">
      <c r="A150" s="193"/>
      <c r="B150" s="206">
        <v>80113</v>
      </c>
      <c r="C150" s="182" t="s">
        <v>254</v>
      </c>
      <c r="D150" s="182"/>
      <c r="E150" s="175">
        <f>SUM(E151:E157)</f>
        <v>143390</v>
      </c>
      <c r="F150" s="175">
        <f>SUM(F151:F157)</f>
        <v>177400</v>
      </c>
      <c r="G150" s="119"/>
      <c r="H150" s="155"/>
    </row>
    <row r="151" spans="1:8" ht="12.75">
      <c r="A151" s="193"/>
      <c r="B151" s="228"/>
      <c r="C151" s="7">
        <v>4010</v>
      </c>
      <c r="D151" s="179" t="s">
        <v>227</v>
      </c>
      <c r="E151" s="180">
        <v>8000</v>
      </c>
      <c r="F151" s="180">
        <v>8000</v>
      </c>
      <c r="G151" s="119"/>
      <c r="H151" s="155"/>
    </row>
    <row r="152" spans="1:8" ht="12.75">
      <c r="A152" s="193"/>
      <c r="B152" s="228"/>
      <c r="C152" s="7">
        <v>4040</v>
      </c>
      <c r="D152" s="179" t="s">
        <v>228</v>
      </c>
      <c r="E152" s="180">
        <v>1110</v>
      </c>
      <c r="F152" s="180">
        <v>0</v>
      </c>
      <c r="G152" s="119"/>
      <c r="H152" s="155"/>
    </row>
    <row r="153" spans="1:8" ht="12.75">
      <c r="A153" s="193"/>
      <c r="B153" s="228"/>
      <c r="C153" s="7">
        <v>4110</v>
      </c>
      <c r="D153" s="179" t="s">
        <v>229</v>
      </c>
      <c r="E153" s="180">
        <v>1400</v>
      </c>
      <c r="F153" s="180">
        <v>1500</v>
      </c>
      <c r="G153" s="119"/>
      <c r="H153" s="155"/>
    </row>
    <row r="154" spans="1:8" ht="12.75">
      <c r="A154" s="193"/>
      <c r="B154" s="228"/>
      <c r="C154" s="7">
        <v>4120</v>
      </c>
      <c r="D154" s="179" t="s">
        <v>230</v>
      </c>
      <c r="E154" s="180">
        <v>0</v>
      </c>
      <c r="F154" s="180">
        <v>200</v>
      </c>
      <c r="G154" s="119"/>
      <c r="H154" s="155"/>
    </row>
    <row r="155" spans="1:8" ht="12.75">
      <c r="A155" s="193"/>
      <c r="B155" s="228"/>
      <c r="C155" s="7">
        <v>4210</v>
      </c>
      <c r="D155" s="179" t="s">
        <v>218</v>
      </c>
      <c r="E155" s="180">
        <v>5400</v>
      </c>
      <c r="F155" s="180">
        <v>5000</v>
      </c>
      <c r="G155" s="119"/>
      <c r="H155" s="155"/>
    </row>
    <row r="156" spans="1:8" ht="12.75">
      <c r="A156" s="193"/>
      <c r="B156" s="228"/>
      <c r="C156" s="7">
        <v>4300</v>
      </c>
      <c r="D156" s="179" t="s">
        <v>234</v>
      </c>
      <c r="E156" s="180">
        <v>124780</v>
      </c>
      <c r="F156" s="180">
        <v>160000</v>
      </c>
      <c r="G156" s="119"/>
      <c r="H156" s="155"/>
    </row>
    <row r="157" spans="1:8" ht="12.75">
      <c r="A157" s="193"/>
      <c r="B157" s="228"/>
      <c r="C157" s="7">
        <v>4430</v>
      </c>
      <c r="D157" s="179" t="s">
        <v>213</v>
      </c>
      <c r="E157" s="180">
        <v>2700</v>
      </c>
      <c r="F157" s="180">
        <v>2700</v>
      </c>
      <c r="G157" s="119"/>
      <c r="H157" s="155"/>
    </row>
    <row r="158" spans="1:8" ht="12.75">
      <c r="A158" s="193"/>
      <c r="B158" s="206">
        <v>80146</v>
      </c>
      <c r="C158" s="182" t="s">
        <v>255</v>
      </c>
      <c r="D158" s="182"/>
      <c r="E158" s="225">
        <f>SUM(E159:E160)</f>
        <v>11260</v>
      </c>
      <c r="F158" s="225">
        <f>SUM(F159:F160)</f>
        <v>11500</v>
      </c>
      <c r="G158" s="119"/>
      <c r="H158" s="155"/>
    </row>
    <row r="159" spans="1:8" ht="12.75">
      <c r="A159" s="193"/>
      <c r="B159" s="231"/>
      <c r="C159" s="7">
        <v>4300</v>
      </c>
      <c r="D159" s="179" t="s">
        <v>234</v>
      </c>
      <c r="E159" s="180">
        <v>11260</v>
      </c>
      <c r="F159" s="180">
        <v>11500</v>
      </c>
      <c r="G159" s="119"/>
      <c r="H159" s="155"/>
    </row>
    <row r="160" spans="1:8" ht="12.75">
      <c r="A160" s="193"/>
      <c r="B160" s="204"/>
      <c r="C160" s="7">
        <v>4410</v>
      </c>
      <c r="D160" s="179" t="s">
        <v>235</v>
      </c>
      <c r="E160" s="180">
        <v>0</v>
      </c>
      <c r="F160" s="180">
        <v>0</v>
      </c>
      <c r="G160" s="119"/>
      <c r="H160" s="155"/>
    </row>
    <row r="161" spans="1:8" ht="12.75">
      <c r="A161" s="193"/>
      <c r="B161" s="232">
        <v>80195</v>
      </c>
      <c r="C161" s="187" t="s">
        <v>134</v>
      </c>
      <c r="D161" s="187"/>
      <c r="E161" s="225">
        <f>SUM(E162:E164)</f>
        <v>72999</v>
      </c>
      <c r="F161" s="225">
        <f>SUM(F162:F164)</f>
        <v>1300</v>
      </c>
      <c r="G161" s="119"/>
      <c r="H161" s="155"/>
    </row>
    <row r="162" spans="1:8" ht="12.75">
      <c r="A162" s="193"/>
      <c r="B162" s="233"/>
      <c r="C162" s="162">
        <v>4270</v>
      </c>
      <c r="D162" s="179" t="s">
        <v>256</v>
      </c>
      <c r="E162" s="180">
        <v>45128</v>
      </c>
      <c r="F162" s="180">
        <v>0</v>
      </c>
      <c r="G162" s="119"/>
      <c r="H162" s="155"/>
    </row>
    <row r="163" spans="1:8" ht="12.75">
      <c r="A163" s="193"/>
      <c r="B163" s="233"/>
      <c r="C163" s="7">
        <v>4300</v>
      </c>
      <c r="D163" s="179" t="s">
        <v>234</v>
      </c>
      <c r="E163" s="180">
        <v>26596</v>
      </c>
      <c r="F163" s="180">
        <v>0</v>
      </c>
      <c r="G163" s="119"/>
      <c r="H163" s="155"/>
    </row>
    <row r="164" spans="1:8" ht="12.75">
      <c r="A164" s="196"/>
      <c r="B164" s="234"/>
      <c r="C164" s="235">
        <v>4440</v>
      </c>
      <c r="D164" s="190" t="s">
        <v>231</v>
      </c>
      <c r="E164" s="180">
        <v>1275</v>
      </c>
      <c r="F164" s="180">
        <v>1300</v>
      </c>
      <c r="G164" s="119"/>
      <c r="H164" s="155"/>
    </row>
    <row r="165" spans="1:8" ht="15">
      <c r="A165" s="192">
        <v>851</v>
      </c>
      <c r="B165" s="168" t="s">
        <v>136</v>
      </c>
      <c r="C165" s="168"/>
      <c r="D165" s="168"/>
      <c r="E165" s="169">
        <f>SUM(E166)</f>
        <v>43580</v>
      </c>
      <c r="F165" s="169">
        <f>SUM(F166)</f>
        <v>40000</v>
      </c>
      <c r="G165" s="170"/>
      <c r="H165" s="171"/>
    </row>
    <row r="166" spans="1:8" ht="13.5">
      <c r="A166" s="193"/>
      <c r="B166" s="206">
        <v>85154</v>
      </c>
      <c r="C166" s="182" t="s">
        <v>138</v>
      </c>
      <c r="D166" s="182"/>
      <c r="E166" s="175">
        <f>SUM(E167:E170)</f>
        <v>43580</v>
      </c>
      <c r="F166" s="175">
        <f>SUM(F167:F170)</f>
        <v>40000</v>
      </c>
      <c r="G166" s="176"/>
      <c r="H166" s="177"/>
    </row>
    <row r="167" spans="1:8" ht="12.75">
      <c r="A167" s="193"/>
      <c r="B167" s="202"/>
      <c r="C167" s="7">
        <v>3030</v>
      </c>
      <c r="D167" s="179" t="s">
        <v>233</v>
      </c>
      <c r="E167" s="180">
        <v>1500</v>
      </c>
      <c r="F167" s="180">
        <v>1500</v>
      </c>
      <c r="G167" s="119"/>
      <c r="H167" s="155"/>
    </row>
    <row r="168" spans="1:8" ht="12.75">
      <c r="A168" s="193"/>
      <c r="B168" s="202"/>
      <c r="C168" s="7">
        <v>4210</v>
      </c>
      <c r="D168" s="179" t="s">
        <v>218</v>
      </c>
      <c r="E168" s="180">
        <v>7000</v>
      </c>
      <c r="F168" s="180">
        <v>7000</v>
      </c>
      <c r="G168" s="119"/>
      <c r="H168" s="155"/>
    </row>
    <row r="169" spans="1:8" ht="12.75">
      <c r="A169" s="193"/>
      <c r="B169" s="202"/>
      <c r="C169" s="7">
        <v>4300</v>
      </c>
      <c r="D169" s="179" t="s">
        <v>234</v>
      </c>
      <c r="E169" s="180">
        <v>34080</v>
      </c>
      <c r="F169" s="180">
        <v>30500</v>
      </c>
      <c r="G169" s="119"/>
      <c r="H169" s="155"/>
    </row>
    <row r="170" spans="1:8" ht="12.75">
      <c r="A170" s="193"/>
      <c r="B170" s="204"/>
      <c r="C170" s="7">
        <v>4410</v>
      </c>
      <c r="D170" s="179" t="s">
        <v>235</v>
      </c>
      <c r="E170" s="180">
        <v>1000</v>
      </c>
      <c r="F170" s="180">
        <v>1000</v>
      </c>
      <c r="G170" s="119"/>
      <c r="H170" s="155"/>
    </row>
    <row r="171" spans="1:8" ht="13.5">
      <c r="A171" s="192">
        <v>852</v>
      </c>
      <c r="B171" s="168" t="s">
        <v>142</v>
      </c>
      <c r="C171" s="168"/>
      <c r="D171" s="168"/>
      <c r="E171" s="236">
        <f>SUM(E184,E186,E188,E190,E202,E172,E200)</f>
        <v>1185669</v>
      </c>
      <c r="F171" s="236">
        <f>SUM(F184,F186,F188,F190,F202,F172,F200)</f>
        <v>1307500</v>
      </c>
      <c r="G171" s="119"/>
      <c r="H171" s="155"/>
    </row>
    <row r="172" spans="1:8" ht="24.75">
      <c r="A172" s="237"/>
      <c r="B172" s="26" t="s">
        <v>143</v>
      </c>
      <c r="C172" s="39" t="s">
        <v>144</v>
      </c>
      <c r="D172" s="39"/>
      <c r="E172" s="28">
        <f>SUM(E173:E183)</f>
        <v>715958</v>
      </c>
      <c r="F172" s="28">
        <f>SUM(F173:F183)</f>
        <v>931000</v>
      </c>
      <c r="G172" s="119"/>
      <c r="H172" s="155"/>
    </row>
    <row r="173" spans="1:8" ht="13.5">
      <c r="A173" s="237"/>
      <c r="B173" s="40"/>
      <c r="C173" s="162">
        <v>3040</v>
      </c>
      <c r="D173" s="226" t="s">
        <v>238</v>
      </c>
      <c r="E173" s="34">
        <v>500</v>
      </c>
      <c r="F173" s="34">
        <v>600</v>
      </c>
      <c r="G173" s="119"/>
      <c r="H173" s="155"/>
    </row>
    <row r="174" spans="1:8" ht="13.5">
      <c r="A174" s="237"/>
      <c r="B174" s="40"/>
      <c r="C174" s="162">
        <v>3110</v>
      </c>
      <c r="D174" s="179" t="s">
        <v>257</v>
      </c>
      <c r="E174" s="185">
        <v>678442</v>
      </c>
      <c r="F174" s="185">
        <v>898970</v>
      </c>
      <c r="G174" s="119"/>
      <c r="H174" s="155"/>
    </row>
    <row r="175" spans="1:8" ht="13.5">
      <c r="A175" s="237"/>
      <c r="B175" s="40"/>
      <c r="C175" s="7">
        <v>4010</v>
      </c>
      <c r="D175" s="179" t="s">
        <v>227</v>
      </c>
      <c r="E175" s="34">
        <v>16300</v>
      </c>
      <c r="F175" s="34">
        <v>19200</v>
      </c>
      <c r="G175" s="119"/>
      <c r="H175" s="155"/>
    </row>
    <row r="176" spans="1:8" ht="13.5">
      <c r="A176" s="237"/>
      <c r="B176" s="40"/>
      <c r="C176" s="7">
        <v>4040</v>
      </c>
      <c r="D176" s="179" t="s">
        <v>228</v>
      </c>
      <c r="E176" s="34">
        <v>1103</v>
      </c>
      <c r="F176" s="185">
        <v>1400</v>
      </c>
      <c r="G176" s="119"/>
      <c r="H176" s="155"/>
    </row>
    <row r="177" spans="1:8" ht="13.5">
      <c r="A177" s="237"/>
      <c r="B177" s="40"/>
      <c r="C177" s="7">
        <v>4110</v>
      </c>
      <c r="D177" s="179" t="s">
        <v>229</v>
      </c>
      <c r="E177" s="34">
        <v>11000</v>
      </c>
      <c r="F177" s="34">
        <v>3750</v>
      </c>
      <c r="G177" s="119"/>
      <c r="H177" s="155"/>
    </row>
    <row r="178" spans="1:8" ht="13.5">
      <c r="A178" s="237"/>
      <c r="B178" s="40"/>
      <c r="C178" s="7">
        <v>4120</v>
      </c>
      <c r="D178" s="179" t="s">
        <v>230</v>
      </c>
      <c r="E178" s="191">
        <v>430</v>
      </c>
      <c r="F178" s="34">
        <v>510</v>
      </c>
      <c r="G178" s="238"/>
      <c r="H178" s="155"/>
    </row>
    <row r="179" spans="1:8" ht="13.5">
      <c r="A179" s="237"/>
      <c r="B179" s="40"/>
      <c r="C179" s="7">
        <v>4210</v>
      </c>
      <c r="D179" s="179" t="s">
        <v>218</v>
      </c>
      <c r="E179" s="191">
        <v>1400</v>
      </c>
      <c r="F179" s="34">
        <v>500</v>
      </c>
      <c r="G179" s="238"/>
      <c r="H179" s="155"/>
    </row>
    <row r="180" spans="1:8" ht="13.5">
      <c r="A180" s="237"/>
      <c r="B180" s="239"/>
      <c r="C180" s="7">
        <v>4300</v>
      </c>
      <c r="D180" s="179" t="s">
        <v>234</v>
      </c>
      <c r="E180" s="191">
        <v>4500</v>
      </c>
      <c r="F180" s="191">
        <v>5000</v>
      </c>
      <c r="G180" s="238"/>
      <c r="H180" s="155"/>
    </row>
    <row r="181" spans="1:8" ht="13.5">
      <c r="A181" s="237"/>
      <c r="B181" s="239"/>
      <c r="C181" s="7">
        <v>4410</v>
      </c>
      <c r="D181" s="179" t="s">
        <v>235</v>
      </c>
      <c r="E181" s="191">
        <v>100</v>
      </c>
      <c r="F181" s="191">
        <v>200</v>
      </c>
      <c r="G181" s="238"/>
      <c r="H181" s="155"/>
    </row>
    <row r="182" spans="1:8" ht="13.5">
      <c r="A182" s="237"/>
      <c r="B182" s="239"/>
      <c r="C182" s="7">
        <v>4440</v>
      </c>
      <c r="D182" s="179" t="s">
        <v>231</v>
      </c>
      <c r="E182" s="191">
        <v>836</v>
      </c>
      <c r="F182" s="191">
        <v>870</v>
      </c>
      <c r="G182" s="238"/>
      <c r="H182" s="155"/>
    </row>
    <row r="183" spans="1:8" ht="13.5">
      <c r="A183" s="237"/>
      <c r="B183" s="240"/>
      <c r="C183" s="7">
        <v>6050</v>
      </c>
      <c r="D183" s="179" t="s">
        <v>209</v>
      </c>
      <c r="E183" s="191">
        <v>1347</v>
      </c>
      <c r="F183" s="191"/>
      <c r="G183" s="238"/>
      <c r="H183" s="155"/>
    </row>
    <row r="184" spans="1:8" ht="36.75">
      <c r="A184" s="241"/>
      <c r="B184" s="173" t="s">
        <v>146</v>
      </c>
      <c r="C184" s="242" t="s">
        <v>147</v>
      </c>
      <c r="D184" s="242"/>
      <c r="E184" s="175">
        <f>SUM(E185)</f>
        <v>4301</v>
      </c>
      <c r="F184" s="175">
        <f>SUM(F185)</f>
        <v>4000</v>
      </c>
      <c r="G184" s="119"/>
      <c r="H184" s="155"/>
    </row>
    <row r="185" spans="1:8" ht="15">
      <c r="A185" s="241"/>
      <c r="B185" s="243"/>
      <c r="C185" s="244" t="s">
        <v>258</v>
      </c>
      <c r="D185" s="245" t="s">
        <v>259</v>
      </c>
      <c r="E185" s="185">
        <v>4301</v>
      </c>
      <c r="F185" s="185">
        <v>4000</v>
      </c>
      <c r="G185" s="119"/>
      <c r="H185" s="155"/>
    </row>
    <row r="186" spans="1:8" ht="12.75">
      <c r="A186" s="193"/>
      <c r="B186" s="207">
        <v>85214</v>
      </c>
      <c r="C186" s="174" t="s">
        <v>260</v>
      </c>
      <c r="D186" s="174"/>
      <c r="E186" s="225">
        <f>SUM(E187:E187)</f>
        <v>201700</v>
      </c>
      <c r="F186" s="225">
        <f>SUM(F187:F187)</f>
        <v>150000</v>
      </c>
      <c r="G186" s="119"/>
      <c r="H186" s="155"/>
    </row>
    <row r="187" spans="1:8" ht="12.75">
      <c r="A187" s="193"/>
      <c r="B187" s="183"/>
      <c r="C187" s="162">
        <v>3110</v>
      </c>
      <c r="D187" s="179" t="s">
        <v>257</v>
      </c>
      <c r="E187" s="185">
        <v>201700</v>
      </c>
      <c r="F187" s="185">
        <v>150000</v>
      </c>
      <c r="G187" s="119"/>
      <c r="H187" s="155"/>
    </row>
    <row r="188" spans="1:8" ht="12.75">
      <c r="A188" s="193"/>
      <c r="B188" s="199" t="s">
        <v>261</v>
      </c>
      <c r="C188" s="246" t="s">
        <v>262</v>
      </c>
      <c r="D188" s="246"/>
      <c r="E188" s="175">
        <f>SUM(E189)</f>
        <v>106400</v>
      </c>
      <c r="F188" s="175">
        <f>SUM(F189)</f>
        <v>105000</v>
      </c>
      <c r="G188" s="119"/>
      <c r="H188" s="155"/>
    </row>
    <row r="189" spans="1:8" ht="12.75">
      <c r="A189" s="193"/>
      <c r="B189" s="247"/>
      <c r="C189" s="162">
        <v>3110</v>
      </c>
      <c r="D189" s="179" t="s">
        <v>257</v>
      </c>
      <c r="E189" s="185">
        <v>106400</v>
      </c>
      <c r="F189" s="185">
        <v>105000</v>
      </c>
      <c r="G189" s="119"/>
      <c r="H189" s="155"/>
    </row>
    <row r="190" spans="1:8" ht="12.75">
      <c r="A190" s="193"/>
      <c r="B190" s="207">
        <v>85219</v>
      </c>
      <c r="C190" s="182" t="s">
        <v>151</v>
      </c>
      <c r="D190" s="182"/>
      <c r="E190" s="225">
        <f>SUM(E191:E199)</f>
        <v>79110</v>
      </c>
      <c r="F190" s="225">
        <f>SUM(F191:F199)</f>
        <v>88500</v>
      </c>
      <c r="G190" s="119"/>
      <c r="H190" s="155"/>
    </row>
    <row r="191" spans="1:8" ht="12.75">
      <c r="A191" s="193"/>
      <c r="B191" s="205"/>
      <c r="C191" s="162">
        <v>3040</v>
      </c>
      <c r="D191" s="226" t="s">
        <v>238</v>
      </c>
      <c r="E191" s="180">
        <v>1000</v>
      </c>
      <c r="F191" s="180">
        <v>1900</v>
      </c>
      <c r="G191" s="119"/>
      <c r="H191" s="155"/>
    </row>
    <row r="192" spans="1:8" ht="12.75">
      <c r="A192" s="193"/>
      <c r="B192" s="239"/>
      <c r="C192" s="7">
        <v>4010</v>
      </c>
      <c r="D192" s="179" t="s">
        <v>227</v>
      </c>
      <c r="E192" s="180">
        <v>56500</v>
      </c>
      <c r="F192" s="180">
        <v>62600</v>
      </c>
      <c r="G192" s="119"/>
      <c r="H192" s="155"/>
    </row>
    <row r="193" spans="1:8" ht="12.75">
      <c r="A193" s="193"/>
      <c r="B193" s="239"/>
      <c r="C193" s="7">
        <v>4040</v>
      </c>
      <c r="D193" s="179" t="s">
        <v>228</v>
      </c>
      <c r="E193" s="180">
        <v>4440</v>
      </c>
      <c r="F193" s="180">
        <v>4810</v>
      </c>
      <c r="G193" s="119"/>
      <c r="H193" s="155"/>
    </row>
    <row r="194" spans="1:8" ht="12.75">
      <c r="A194" s="193"/>
      <c r="B194" s="239"/>
      <c r="C194" s="7">
        <v>4110</v>
      </c>
      <c r="D194" s="179" t="s">
        <v>229</v>
      </c>
      <c r="E194" s="180">
        <v>10500</v>
      </c>
      <c r="F194" s="180">
        <v>12300</v>
      </c>
      <c r="G194" s="119"/>
      <c r="H194" s="155"/>
    </row>
    <row r="195" spans="1:8" ht="12.75">
      <c r="A195" s="193"/>
      <c r="B195" s="239"/>
      <c r="C195" s="7">
        <v>4120</v>
      </c>
      <c r="D195" s="179" t="s">
        <v>230</v>
      </c>
      <c r="E195" s="180">
        <v>1500</v>
      </c>
      <c r="F195" s="180">
        <v>1650</v>
      </c>
      <c r="G195" s="119"/>
      <c r="H195" s="155"/>
    </row>
    <row r="196" spans="1:8" ht="12.75">
      <c r="A196" s="193"/>
      <c r="B196" s="239"/>
      <c r="C196" s="7">
        <v>4210</v>
      </c>
      <c r="D196" s="179" t="s">
        <v>218</v>
      </c>
      <c r="E196" s="180">
        <v>1000</v>
      </c>
      <c r="F196" s="180">
        <v>1000</v>
      </c>
      <c r="G196" s="119"/>
      <c r="H196" s="155"/>
    </row>
    <row r="197" spans="1:8" ht="12.75">
      <c r="A197" s="193"/>
      <c r="B197" s="239"/>
      <c r="C197" s="7">
        <v>4300</v>
      </c>
      <c r="D197" s="179" t="s">
        <v>234</v>
      </c>
      <c r="E197" s="191">
        <v>1000</v>
      </c>
      <c r="F197" s="191">
        <v>1000</v>
      </c>
      <c r="G197" s="119"/>
      <c r="H197" s="155"/>
    </row>
    <row r="198" spans="1:8" ht="12.75">
      <c r="A198" s="193"/>
      <c r="B198" s="239"/>
      <c r="C198" s="7">
        <v>4410</v>
      </c>
      <c r="D198" s="179" t="s">
        <v>235</v>
      </c>
      <c r="E198" s="180">
        <v>1500</v>
      </c>
      <c r="F198" s="180">
        <v>1500</v>
      </c>
      <c r="G198" s="119"/>
      <c r="H198" s="155"/>
    </row>
    <row r="199" spans="1:8" ht="12.75">
      <c r="A199" s="193"/>
      <c r="B199" s="240"/>
      <c r="C199" s="7">
        <v>4440</v>
      </c>
      <c r="D199" s="179" t="s">
        <v>231</v>
      </c>
      <c r="E199" s="180">
        <v>1670</v>
      </c>
      <c r="F199" s="180">
        <v>1740</v>
      </c>
      <c r="G199" s="119"/>
      <c r="H199" s="155"/>
    </row>
    <row r="200" spans="1:8" ht="12.75">
      <c r="A200" s="193"/>
      <c r="B200" s="207">
        <v>85228</v>
      </c>
      <c r="C200" s="182" t="s">
        <v>263</v>
      </c>
      <c r="D200" s="182"/>
      <c r="E200" s="248">
        <f>SUM(E201)</f>
        <v>1000</v>
      </c>
      <c r="F200" s="248">
        <f>SUM(F201)</f>
        <v>0</v>
      </c>
      <c r="G200" s="119"/>
      <c r="H200" s="155"/>
    </row>
    <row r="201" spans="1:8" ht="12.75">
      <c r="A201" s="193"/>
      <c r="B201" s="240"/>
      <c r="C201" s="189">
        <v>4170</v>
      </c>
      <c r="D201" s="194" t="s">
        <v>217</v>
      </c>
      <c r="E201" s="180">
        <v>1000</v>
      </c>
      <c r="F201" s="180"/>
      <c r="G201" s="119"/>
      <c r="H201" s="155"/>
    </row>
    <row r="202" spans="1:8" ht="12.75">
      <c r="A202" s="193"/>
      <c r="B202" s="206">
        <v>85295</v>
      </c>
      <c r="C202" s="182" t="s">
        <v>134</v>
      </c>
      <c r="D202" s="182"/>
      <c r="E202" s="225">
        <f>SUM(E203)</f>
        <v>77200</v>
      </c>
      <c r="F202" s="225">
        <f>SUM(F203)</f>
        <v>29000</v>
      </c>
      <c r="G202" s="119"/>
      <c r="H202" s="155"/>
    </row>
    <row r="203" spans="1:8" ht="12.75">
      <c r="A203" s="196"/>
      <c r="B203" s="229"/>
      <c r="C203" s="7">
        <v>3110</v>
      </c>
      <c r="D203" s="179" t="s">
        <v>257</v>
      </c>
      <c r="E203" s="185">
        <v>77200</v>
      </c>
      <c r="F203" s="185">
        <v>29000</v>
      </c>
      <c r="G203" s="119"/>
      <c r="H203" s="155"/>
    </row>
    <row r="204" spans="1:8" ht="13.5">
      <c r="A204" s="192">
        <v>854</v>
      </c>
      <c r="B204" s="168" t="s">
        <v>152</v>
      </c>
      <c r="C204" s="168"/>
      <c r="D204" s="168"/>
      <c r="E204" s="169">
        <f>SUM(E205,E213)</f>
        <v>73880</v>
      </c>
      <c r="F204" s="169">
        <f>SUM(F205,F213)</f>
        <v>30676</v>
      </c>
      <c r="G204" s="119"/>
      <c r="H204" s="155"/>
    </row>
    <row r="205" spans="1:8" ht="12.75">
      <c r="A205" s="193"/>
      <c r="B205" s="207">
        <v>85401</v>
      </c>
      <c r="C205" s="182" t="s">
        <v>264</v>
      </c>
      <c r="D205" s="182"/>
      <c r="E205" s="175">
        <f>SUM(E206:E212)</f>
        <v>25690</v>
      </c>
      <c r="F205" s="175">
        <f>SUM(F206:F212)</f>
        <v>30676</v>
      </c>
      <c r="G205" s="119"/>
      <c r="H205" s="155"/>
    </row>
    <row r="206" spans="1:8" ht="13.5">
      <c r="A206" s="193"/>
      <c r="B206" s="205"/>
      <c r="C206" s="7">
        <v>3020</v>
      </c>
      <c r="D206" s="179" t="s">
        <v>237</v>
      </c>
      <c r="E206" s="180">
        <v>0</v>
      </c>
      <c r="F206" s="180">
        <v>530</v>
      </c>
      <c r="G206" s="176"/>
      <c r="H206" s="177"/>
    </row>
    <row r="207" spans="1:8" ht="13.5">
      <c r="A207" s="193"/>
      <c r="B207" s="205"/>
      <c r="C207" s="162">
        <v>3040</v>
      </c>
      <c r="D207" s="226" t="s">
        <v>238</v>
      </c>
      <c r="E207" s="180">
        <v>300</v>
      </c>
      <c r="F207" s="180">
        <v>300</v>
      </c>
      <c r="G207" s="176"/>
      <c r="H207" s="177"/>
    </row>
    <row r="208" spans="1:8" ht="12.75">
      <c r="A208" s="193"/>
      <c r="B208" s="205"/>
      <c r="C208" s="7">
        <v>4010</v>
      </c>
      <c r="D208" s="179" t="s">
        <v>227</v>
      </c>
      <c r="E208" s="180">
        <v>18000</v>
      </c>
      <c r="F208" s="180">
        <v>22800</v>
      </c>
      <c r="G208" s="119"/>
      <c r="H208" s="155"/>
    </row>
    <row r="209" spans="1:8" ht="12.75">
      <c r="A209" s="193"/>
      <c r="B209" s="205"/>
      <c r="C209" s="7">
        <v>4040</v>
      </c>
      <c r="D209" s="179" t="s">
        <v>228</v>
      </c>
      <c r="E209" s="180">
        <v>1500</v>
      </c>
      <c r="F209" s="180">
        <v>1380</v>
      </c>
      <c r="G209" s="119"/>
      <c r="H209" s="155"/>
    </row>
    <row r="210" spans="1:8" ht="15">
      <c r="A210" s="193"/>
      <c r="B210" s="205"/>
      <c r="C210" s="7">
        <v>4110</v>
      </c>
      <c r="D210" s="179" t="s">
        <v>229</v>
      </c>
      <c r="E210" s="180">
        <v>3520</v>
      </c>
      <c r="F210" s="180">
        <v>3270</v>
      </c>
      <c r="G210" s="170"/>
      <c r="H210" s="171"/>
    </row>
    <row r="211" spans="1:8" ht="13.5">
      <c r="A211" s="193"/>
      <c r="B211" s="205"/>
      <c r="C211" s="7">
        <v>4120</v>
      </c>
      <c r="D211" s="179" t="s">
        <v>230</v>
      </c>
      <c r="E211" s="180">
        <v>480</v>
      </c>
      <c r="F211" s="180">
        <v>450</v>
      </c>
      <c r="G211" s="176"/>
      <c r="H211" s="177"/>
    </row>
    <row r="212" spans="1:8" ht="12.75">
      <c r="A212" s="193"/>
      <c r="B212" s="183"/>
      <c r="C212" s="7">
        <v>4440</v>
      </c>
      <c r="D212" s="179" t="s">
        <v>231</v>
      </c>
      <c r="E212" s="180">
        <v>1890</v>
      </c>
      <c r="F212" s="180">
        <v>1946</v>
      </c>
      <c r="G212" s="119"/>
      <c r="H212" s="155"/>
    </row>
    <row r="213" spans="1:8" ht="12.75">
      <c r="A213" s="193"/>
      <c r="B213" s="207">
        <v>85415</v>
      </c>
      <c r="C213" s="182" t="s">
        <v>153</v>
      </c>
      <c r="D213" s="182"/>
      <c r="E213" s="248">
        <f>SUM(E214)</f>
        <v>48190</v>
      </c>
      <c r="F213" s="248">
        <f>SUM(F214)</f>
        <v>0</v>
      </c>
      <c r="G213" s="119"/>
      <c r="H213" s="155"/>
    </row>
    <row r="214" spans="1:8" ht="12.75">
      <c r="A214" s="196"/>
      <c r="B214" s="183"/>
      <c r="C214" s="7">
        <v>3260</v>
      </c>
      <c r="D214" s="179" t="s">
        <v>249</v>
      </c>
      <c r="E214" s="180">
        <v>48190</v>
      </c>
      <c r="F214" s="180"/>
      <c r="G214" s="119"/>
      <c r="H214" s="155"/>
    </row>
    <row r="215" spans="1:8" ht="13.5">
      <c r="A215" s="192">
        <v>900</v>
      </c>
      <c r="B215" s="168" t="s">
        <v>155</v>
      </c>
      <c r="C215" s="168"/>
      <c r="D215" s="168"/>
      <c r="E215" s="169">
        <f>SUM(E216,E227,E229,E236,E234)</f>
        <v>623291</v>
      </c>
      <c r="F215" s="169">
        <f>SUM(F216,F227,F229,F236,F234)</f>
        <v>702340</v>
      </c>
      <c r="G215" s="119"/>
      <c r="H215" s="155"/>
    </row>
    <row r="216" spans="1:8" ht="12.75">
      <c r="A216" s="193"/>
      <c r="B216" s="207">
        <v>90003</v>
      </c>
      <c r="C216" s="182" t="s">
        <v>265</v>
      </c>
      <c r="D216" s="182"/>
      <c r="E216" s="175">
        <f>SUM(E217:E226)</f>
        <v>224610</v>
      </c>
      <c r="F216" s="175">
        <f>SUM(F217:F226)</f>
        <v>231740</v>
      </c>
      <c r="G216" s="119"/>
      <c r="H216" s="155"/>
    </row>
    <row r="217" spans="1:8" ht="12.75">
      <c r="A217" s="193"/>
      <c r="B217" s="205"/>
      <c r="C217" s="7">
        <v>3020</v>
      </c>
      <c r="D217" s="179" t="s">
        <v>237</v>
      </c>
      <c r="E217" s="180">
        <v>300</v>
      </c>
      <c r="F217" s="185">
        <v>300</v>
      </c>
      <c r="G217" s="119"/>
      <c r="H217" s="155"/>
    </row>
    <row r="218" spans="1:8" ht="12.75">
      <c r="A218" s="193"/>
      <c r="B218" s="205"/>
      <c r="C218" s="162">
        <v>3040</v>
      </c>
      <c r="D218" s="226" t="s">
        <v>238</v>
      </c>
      <c r="E218" s="180">
        <v>500</v>
      </c>
      <c r="F218" s="185">
        <v>500</v>
      </c>
      <c r="G218" s="119"/>
      <c r="H218" s="155"/>
    </row>
    <row r="219" spans="1:8" ht="12.75">
      <c r="A219" s="193"/>
      <c r="B219" s="239"/>
      <c r="C219" s="7">
        <v>4010</v>
      </c>
      <c r="D219" s="179" t="s">
        <v>227</v>
      </c>
      <c r="E219" s="180">
        <v>32240</v>
      </c>
      <c r="F219" s="180">
        <v>37400</v>
      </c>
      <c r="G219" s="119"/>
      <c r="H219" s="155"/>
    </row>
    <row r="220" spans="1:8" ht="12.75">
      <c r="A220" s="193"/>
      <c r="B220" s="239"/>
      <c r="C220" s="7">
        <v>4040</v>
      </c>
      <c r="D220" s="179" t="s">
        <v>228</v>
      </c>
      <c r="E220" s="180">
        <v>2200</v>
      </c>
      <c r="F220" s="180">
        <v>3000</v>
      </c>
      <c r="G220" s="119"/>
      <c r="H220" s="155"/>
    </row>
    <row r="221" spans="1:8" ht="12.75">
      <c r="A221" s="193"/>
      <c r="B221" s="239"/>
      <c r="C221" s="7">
        <v>4110</v>
      </c>
      <c r="D221" s="179" t="s">
        <v>229</v>
      </c>
      <c r="E221" s="180">
        <v>5900</v>
      </c>
      <c r="F221" s="180">
        <v>6800</v>
      </c>
      <c r="G221" s="119"/>
      <c r="H221" s="155"/>
    </row>
    <row r="222" spans="1:8" ht="15">
      <c r="A222" s="193"/>
      <c r="B222" s="239"/>
      <c r="C222" s="7">
        <v>4120</v>
      </c>
      <c r="D222" s="179" t="s">
        <v>230</v>
      </c>
      <c r="E222" s="180">
        <v>800</v>
      </c>
      <c r="F222" s="180">
        <v>1000</v>
      </c>
      <c r="G222" s="170"/>
      <c r="H222" s="171"/>
    </row>
    <row r="223" spans="1:8" ht="15">
      <c r="A223" s="193"/>
      <c r="B223" s="239"/>
      <c r="C223" s="7">
        <v>4210</v>
      </c>
      <c r="D223" s="179" t="s">
        <v>218</v>
      </c>
      <c r="E223" s="180">
        <v>1000</v>
      </c>
      <c r="F223" s="180">
        <v>1000</v>
      </c>
      <c r="G223" s="170"/>
      <c r="H223" s="171"/>
    </row>
    <row r="224" spans="1:8" ht="13.5">
      <c r="A224" s="193"/>
      <c r="B224" s="239"/>
      <c r="C224" s="7">
        <v>4260</v>
      </c>
      <c r="D224" s="179" t="s">
        <v>239</v>
      </c>
      <c r="E224" s="180">
        <v>20000</v>
      </c>
      <c r="F224" s="180">
        <v>20000</v>
      </c>
      <c r="G224" s="176"/>
      <c r="H224" s="177"/>
    </row>
    <row r="225" spans="1:8" ht="12.75">
      <c r="A225" s="193"/>
      <c r="B225" s="239"/>
      <c r="C225" s="7">
        <v>4300</v>
      </c>
      <c r="D225" s="179" t="s">
        <v>225</v>
      </c>
      <c r="E225" s="180">
        <v>160000</v>
      </c>
      <c r="F225" s="180">
        <v>160000</v>
      </c>
      <c r="G225" s="194"/>
      <c r="H225" s="249"/>
    </row>
    <row r="226" spans="1:8" ht="12.75">
      <c r="A226" s="193"/>
      <c r="B226" s="239"/>
      <c r="C226" s="7">
        <v>4440</v>
      </c>
      <c r="D226" s="179" t="s">
        <v>231</v>
      </c>
      <c r="E226" s="180">
        <v>1670</v>
      </c>
      <c r="F226" s="180">
        <v>1740</v>
      </c>
      <c r="G226" s="194"/>
      <c r="H226" s="249"/>
    </row>
    <row r="227" spans="1:8" ht="12.75">
      <c r="A227" s="193"/>
      <c r="B227" s="206">
        <v>90004</v>
      </c>
      <c r="C227" s="182" t="s">
        <v>266</v>
      </c>
      <c r="D227" s="182"/>
      <c r="E227" s="175">
        <f>SUM(E228)</f>
        <v>3000</v>
      </c>
      <c r="F227" s="175">
        <f>SUM(F228)</f>
        <v>3000</v>
      </c>
      <c r="G227" s="194"/>
      <c r="H227" s="249"/>
    </row>
    <row r="228" spans="1:8" ht="12.75">
      <c r="A228" s="193"/>
      <c r="B228" s="228"/>
      <c r="C228" s="7">
        <v>4210</v>
      </c>
      <c r="D228" s="179" t="s">
        <v>218</v>
      </c>
      <c r="E228" s="180">
        <v>3000</v>
      </c>
      <c r="F228" s="180">
        <v>3000</v>
      </c>
      <c r="G228" s="194"/>
      <c r="H228" s="249"/>
    </row>
    <row r="229" spans="1:8" ht="12.75">
      <c r="A229" s="250"/>
      <c r="B229" s="207">
        <v>90015</v>
      </c>
      <c r="C229" s="182" t="s">
        <v>267</v>
      </c>
      <c r="D229" s="182"/>
      <c r="E229" s="175">
        <f>SUM(E230:E233)</f>
        <v>120100</v>
      </c>
      <c r="F229" s="175">
        <f>SUM(F230:F233)</f>
        <v>70000</v>
      </c>
      <c r="G229" s="194"/>
      <c r="H229" s="249"/>
    </row>
    <row r="230" spans="1:8" ht="12.75">
      <c r="A230" s="250"/>
      <c r="B230" s="239"/>
      <c r="C230" s="162">
        <v>4260</v>
      </c>
      <c r="D230" s="179" t="s">
        <v>239</v>
      </c>
      <c r="E230" s="180">
        <v>60000</v>
      </c>
      <c r="F230" s="180">
        <v>30000</v>
      </c>
      <c r="G230" s="119"/>
      <c r="H230" s="155"/>
    </row>
    <row r="231" spans="1:8" ht="12.75">
      <c r="A231" s="250"/>
      <c r="B231" s="239"/>
      <c r="C231" s="162">
        <v>4270</v>
      </c>
      <c r="D231" s="179" t="s">
        <v>256</v>
      </c>
      <c r="E231" s="180">
        <v>5000</v>
      </c>
      <c r="F231" s="180">
        <v>5000</v>
      </c>
      <c r="G231" s="119"/>
      <c r="H231" s="155"/>
    </row>
    <row r="232" spans="1:8" ht="13.5">
      <c r="A232" s="250"/>
      <c r="B232" s="239"/>
      <c r="C232" s="7">
        <v>4300</v>
      </c>
      <c r="D232" s="179" t="s">
        <v>225</v>
      </c>
      <c r="E232" s="180">
        <v>5000</v>
      </c>
      <c r="F232" s="180">
        <v>5000</v>
      </c>
      <c r="G232" s="176"/>
      <c r="H232" s="177"/>
    </row>
    <row r="233" spans="1:8" ht="13.5">
      <c r="A233" s="250"/>
      <c r="B233" s="240"/>
      <c r="C233" s="7">
        <v>6050</v>
      </c>
      <c r="D233" s="179" t="s">
        <v>209</v>
      </c>
      <c r="E233" s="180">
        <v>50100</v>
      </c>
      <c r="F233" s="180">
        <v>30000</v>
      </c>
      <c r="G233" s="176"/>
      <c r="H233" s="177"/>
    </row>
    <row r="234" spans="1:8" ht="24.75">
      <c r="A234" s="250"/>
      <c r="B234" s="251">
        <v>90019</v>
      </c>
      <c r="C234" s="39" t="s">
        <v>268</v>
      </c>
      <c r="D234" s="39"/>
      <c r="E234" s="248">
        <f>SUM(E235)</f>
        <v>10000</v>
      </c>
      <c r="F234" s="248">
        <f>SUM(F235)</f>
        <v>10000</v>
      </c>
      <c r="G234" s="176"/>
      <c r="H234" s="177"/>
    </row>
    <row r="235" spans="1:8" ht="13.5">
      <c r="A235" s="250"/>
      <c r="B235" s="252"/>
      <c r="C235" s="235">
        <v>4300</v>
      </c>
      <c r="D235" s="194" t="s">
        <v>225</v>
      </c>
      <c r="E235" s="180">
        <v>10000</v>
      </c>
      <c r="F235" s="180">
        <v>10000</v>
      </c>
      <c r="G235" s="176"/>
      <c r="H235" s="177"/>
    </row>
    <row r="236" spans="1:8" ht="12.75">
      <c r="A236" s="193"/>
      <c r="B236" s="231">
        <v>90095</v>
      </c>
      <c r="C236" s="182" t="s">
        <v>134</v>
      </c>
      <c r="D236" s="182"/>
      <c r="E236" s="175">
        <f>SUM(E237:E247)</f>
        <v>265581</v>
      </c>
      <c r="F236" s="175">
        <f>SUM(F237:F247)</f>
        <v>387600</v>
      </c>
      <c r="G236" s="119"/>
      <c r="H236" s="155"/>
    </row>
    <row r="237" spans="1:8" ht="12.75">
      <c r="A237" s="193"/>
      <c r="B237" s="231"/>
      <c r="C237" s="7">
        <v>3020</v>
      </c>
      <c r="D237" s="179" t="s">
        <v>237</v>
      </c>
      <c r="E237" s="191">
        <v>320</v>
      </c>
      <c r="F237" s="34">
        <v>400</v>
      </c>
      <c r="G237" s="119"/>
      <c r="H237" s="155"/>
    </row>
    <row r="238" spans="1:8" ht="13.5">
      <c r="A238" s="193"/>
      <c r="B238" s="231"/>
      <c r="C238" s="7">
        <v>4010</v>
      </c>
      <c r="D238" s="179" t="s">
        <v>227</v>
      </c>
      <c r="E238" s="191">
        <v>7081</v>
      </c>
      <c r="F238" s="34">
        <v>7000</v>
      </c>
      <c r="G238" s="176"/>
      <c r="H238" s="177"/>
    </row>
    <row r="239" spans="1:8" ht="13.5">
      <c r="A239" s="193"/>
      <c r="B239" s="231"/>
      <c r="C239" s="7">
        <v>4040</v>
      </c>
      <c r="D239" s="179" t="s">
        <v>228</v>
      </c>
      <c r="E239" s="191">
        <v>5580</v>
      </c>
      <c r="F239" s="34">
        <v>1600</v>
      </c>
      <c r="G239" s="176"/>
      <c r="H239" s="177"/>
    </row>
    <row r="240" spans="1:8" ht="13.5">
      <c r="A240" s="193"/>
      <c r="B240" s="231"/>
      <c r="C240" s="7">
        <v>4110</v>
      </c>
      <c r="D240" s="179" t="s">
        <v>229</v>
      </c>
      <c r="E240" s="191">
        <v>2000</v>
      </c>
      <c r="F240" s="34">
        <v>1000</v>
      </c>
      <c r="G240" s="176"/>
      <c r="H240" s="177"/>
    </row>
    <row r="241" spans="1:8" ht="13.5">
      <c r="A241" s="193"/>
      <c r="B241" s="228"/>
      <c r="C241" s="7">
        <v>4120</v>
      </c>
      <c r="D241" s="179" t="s">
        <v>230</v>
      </c>
      <c r="E241" s="191">
        <v>100</v>
      </c>
      <c r="F241" s="34">
        <v>100</v>
      </c>
      <c r="G241" s="176"/>
      <c r="H241" s="177"/>
    </row>
    <row r="242" spans="1:8" ht="13.5">
      <c r="A242" s="193"/>
      <c r="B242" s="228"/>
      <c r="C242" s="189">
        <v>4170</v>
      </c>
      <c r="D242" s="194" t="s">
        <v>217</v>
      </c>
      <c r="E242" s="191">
        <v>13100</v>
      </c>
      <c r="F242" s="34">
        <v>8000</v>
      </c>
      <c r="G242" s="176"/>
      <c r="H242" s="177"/>
    </row>
    <row r="243" spans="1:8" ht="12.75">
      <c r="A243" s="193"/>
      <c r="B243" s="228"/>
      <c r="C243" s="7">
        <v>4210</v>
      </c>
      <c r="D243" s="179" t="s">
        <v>218</v>
      </c>
      <c r="E243" s="191">
        <v>39000</v>
      </c>
      <c r="F243" s="34">
        <v>30000</v>
      </c>
      <c r="G243" s="119"/>
      <c r="H243" s="155"/>
    </row>
    <row r="244" spans="1:8" ht="13.5">
      <c r="A244" s="193"/>
      <c r="B244" s="228"/>
      <c r="C244" s="7">
        <v>4260</v>
      </c>
      <c r="D244" s="179" t="s">
        <v>239</v>
      </c>
      <c r="E244" s="191">
        <v>11000</v>
      </c>
      <c r="F244" s="191">
        <v>8000</v>
      </c>
      <c r="G244" s="176"/>
      <c r="H244" s="177"/>
    </row>
    <row r="245" spans="1:8" ht="13.5">
      <c r="A245" s="193"/>
      <c r="B245" s="228"/>
      <c r="C245" s="7">
        <v>4300</v>
      </c>
      <c r="D245" s="179" t="s">
        <v>225</v>
      </c>
      <c r="E245" s="253">
        <v>130000</v>
      </c>
      <c r="F245" s="191">
        <v>115000</v>
      </c>
      <c r="G245" s="176"/>
      <c r="H245" s="177"/>
    </row>
    <row r="246" spans="1:8" ht="13.5">
      <c r="A246" s="193"/>
      <c r="B246" s="202"/>
      <c r="C246" s="7">
        <v>4430</v>
      </c>
      <c r="D246" s="179" t="s">
        <v>269</v>
      </c>
      <c r="E246" s="191">
        <v>47000</v>
      </c>
      <c r="F246" s="34">
        <v>10000</v>
      </c>
      <c r="G246" s="176"/>
      <c r="H246" s="177"/>
    </row>
    <row r="247" spans="1:8" ht="13.5">
      <c r="A247" s="193"/>
      <c r="B247" s="202"/>
      <c r="C247" s="7">
        <v>6050</v>
      </c>
      <c r="D247" s="179" t="s">
        <v>209</v>
      </c>
      <c r="E247" s="180">
        <v>10400</v>
      </c>
      <c r="F247" s="180">
        <f>96500+50000+60000</f>
        <v>206500</v>
      </c>
      <c r="G247" s="176"/>
      <c r="H247" s="177"/>
    </row>
    <row r="248" spans="1:8" ht="13.5">
      <c r="A248" s="192">
        <v>921</v>
      </c>
      <c r="B248" s="168" t="s">
        <v>158</v>
      </c>
      <c r="C248" s="168"/>
      <c r="D248" s="168"/>
      <c r="E248" s="236">
        <f>SUM(E249,E251)</f>
        <v>238530</v>
      </c>
      <c r="F248" s="236">
        <f>SUM(F249,F251)</f>
        <v>225000</v>
      </c>
      <c r="G248" s="176"/>
      <c r="H248" s="177"/>
    </row>
    <row r="249" spans="1:8" ht="12.75">
      <c r="A249" s="193"/>
      <c r="B249" s="206">
        <v>92109</v>
      </c>
      <c r="C249" s="182" t="s">
        <v>270</v>
      </c>
      <c r="D249" s="182"/>
      <c r="E249" s="225">
        <f>SUM(E250)</f>
        <v>167000</v>
      </c>
      <c r="F249" s="225">
        <f>SUM(F250)</f>
        <v>160000</v>
      </c>
      <c r="G249" s="194"/>
      <c r="H249" s="249"/>
    </row>
    <row r="250" spans="1:8" ht="12.75">
      <c r="A250" s="193"/>
      <c r="B250" s="229"/>
      <c r="C250" s="235">
        <v>2480</v>
      </c>
      <c r="D250" s="254" t="s">
        <v>271</v>
      </c>
      <c r="E250" s="180">
        <v>167000</v>
      </c>
      <c r="F250" s="180">
        <v>160000</v>
      </c>
      <c r="G250" s="194"/>
      <c r="H250" s="249"/>
    </row>
    <row r="251" spans="1:8" ht="12.75">
      <c r="A251" s="193"/>
      <c r="B251" s="206">
        <v>92116</v>
      </c>
      <c r="C251" s="182" t="s">
        <v>159</v>
      </c>
      <c r="D251" s="182"/>
      <c r="E251" s="175">
        <f>SUM(E252)</f>
        <v>71530</v>
      </c>
      <c r="F251" s="175">
        <f>SUM(F252)</f>
        <v>65000</v>
      </c>
      <c r="G251" s="194"/>
      <c r="H251" s="249"/>
    </row>
    <row r="252" spans="1:8" ht="12.75">
      <c r="A252" s="196"/>
      <c r="B252" s="229"/>
      <c r="C252" s="235">
        <v>2480</v>
      </c>
      <c r="D252" s="254" t="s">
        <v>271</v>
      </c>
      <c r="E252" s="180">
        <v>71530</v>
      </c>
      <c r="F252" s="180">
        <v>65000</v>
      </c>
      <c r="G252" s="194"/>
      <c r="H252" s="249"/>
    </row>
    <row r="253" spans="1:8" ht="13.5">
      <c r="A253" s="192">
        <v>926</v>
      </c>
      <c r="B253" s="168" t="s">
        <v>272</v>
      </c>
      <c r="C253" s="168"/>
      <c r="D253" s="168"/>
      <c r="E253" s="169">
        <f>SUM(E254)</f>
        <v>25000</v>
      </c>
      <c r="F253" s="169">
        <f>SUM(F254)</f>
        <v>28000</v>
      </c>
      <c r="G253" s="194"/>
      <c r="H253" s="249"/>
    </row>
    <row r="254" spans="1:8" ht="15">
      <c r="A254" s="193"/>
      <c r="B254" s="206">
        <v>92695</v>
      </c>
      <c r="C254" s="182" t="s">
        <v>134</v>
      </c>
      <c r="D254" s="182"/>
      <c r="E254" s="175">
        <f>SUM(E255)</f>
        <v>25000</v>
      </c>
      <c r="F254" s="175">
        <f>SUM(F255)</f>
        <v>28000</v>
      </c>
      <c r="G254" s="170"/>
      <c r="H254" s="171"/>
    </row>
    <row r="255" spans="1:8" ht="24.75">
      <c r="A255" s="255"/>
      <c r="B255" s="256"/>
      <c r="C255" s="257">
        <v>2820</v>
      </c>
      <c r="D255" s="258" t="s">
        <v>273</v>
      </c>
      <c r="E255" s="259">
        <v>25000</v>
      </c>
      <c r="F255" s="259">
        <f>25000+3000</f>
        <v>28000</v>
      </c>
      <c r="G255" s="259"/>
      <c r="H255" s="177"/>
    </row>
    <row r="256" spans="1:8" ht="17.25">
      <c r="A256" s="260" t="s">
        <v>274</v>
      </c>
      <c r="B256" s="260"/>
      <c r="C256" s="260"/>
      <c r="D256" s="260"/>
      <c r="E256" s="261">
        <f>SUM(E253,E248,E215,E204,E171,E165,E110,E107,E104,E101,E89,E65,E32,E39,E24,E18,E15,E10,E36,E86)</f>
        <v>5617004</v>
      </c>
      <c r="F256" s="261">
        <f>SUM(F253,F248,F215,F204,F171,F165,F110,F107,F104,F101,F89,F65,F32,F39,F24,F18,F15,F10,F36,F86)</f>
        <v>6011571</v>
      </c>
      <c r="G256" s="261"/>
      <c r="H256" s="155"/>
    </row>
    <row r="257" spans="1:8" ht="12.75">
      <c r="A257" s="154"/>
      <c r="B257" s="155"/>
      <c r="C257" s="155"/>
      <c r="D257" s="119" t="s">
        <v>275</v>
      </c>
      <c r="E257" s="185"/>
      <c r="F257" s="185"/>
      <c r="G257" s="119"/>
      <c r="H257" s="155"/>
    </row>
    <row r="258" spans="1:8" ht="12.75">
      <c r="A258" s="154"/>
      <c r="B258" s="155"/>
      <c r="C258" s="155"/>
      <c r="D258" s="119" t="s">
        <v>276</v>
      </c>
      <c r="E258" s="185">
        <f>E256-E263</f>
        <v>5281657</v>
      </c>
      <c r="F258" s="185">
        <f>F256-F263</f>
        <v>5267621</v>
      </c>
      <c r="G258" s="119"/>
      <c r="H258" s="155"/>
    </row>
    <row r="259" spans="1:8" ht="12.75">
      <c r="A259" s="154"/>
      <c r="B259" s="155"/>
      <c r="C259" s="155"/>
      <c r="D259" s="262" t="s">
        <v>277</v>
      </c>
      <c r="E259" s="185">
        <f>E238+E239+E240+E241+E219+E220+E221+E222+E208+E209+E210+E211+E192+E193+E194+E195+E175+E176+E177+E151+E152+E153+E154+E138+E139+E140+E141+E129+E130+E131+E132+E115+E116+E117+E118+E54+E55+E56+E57+E41+E42+E43+E44</f>
        <v>2410968</v>
      </c>
      <c r="F259" s="185">
        <f>F238+F239+F240+F241+F219+F220+F221+F222+F208+F209+F210+F211+F192+F193+F194+F195+F175+F176+F177+F151+F152+F153+F154+F138+F139+F140+F141+F129+F130+F131+F132+F115+F116+F117+F118+F54+F55+F56+F57+F41+F42+F43+F44</f>
        <v>2504370</v>
      </c>
      <c r="G259" s="119"/>
      <c r="H259" s="155"/>
    </row>
    <row r="260" spans="1:8" ht="12.75">
      <c r="A260" s="154"/>
      <c r="B260" s="155"/>
      <c r="C260" s="155"/>
      <c r="D260" s="262" t="s">
        <v>278</v>
      </c>
      <c r="E260" s="185">
        <f>E250+E252+E255</f>
        <v>263530</v>
      </c>
      <c r="F260" s="185">
        <f>F250+F252+F255</f>
        <v>253000</v>
      </c>
      <c r="G260" s="119"/>
      <c r="H260" s="155"/>
    </row>
    <row r="261" spans="1:8" ht="12.75">
      <c r="A261" s="154"/>
      <c r="B261" s="155"/>
      <c r="C261" s="155"/>
      <c r="D261" s="262" t="s">
        <v>279</v>
      </c>
      <c r="E261" s="185">
        <f>E106</f>
        <v>10000</v>
      </c>
      <c r="F261" s="185">
        <f>F106</f>
        <v>5000</v>
      </c>
      <c r="G261" s="119"/>
      <c r="H261" s="155"/>
    </row>
    <row r="262" spans="1:8" ht="12.75">
      <c r="A262" s="154"/>
      <c r="B262" s="155"/>
      <c r="C262" s="155"/>
      <c r="D262" s="262" t="s">
        <v>280</v>
      </c>
      <c r="E262" s="185"/>
      <c r="F262" s="185"/>
      <c r="G262" s="119"/>
      <c r="H262" s="155"/>
    </row>
    <row r="263" spans="1:8" ht="12.75">
      <c r="A263" s="154"/>
      <c r="B263" s="155"/>
      <c r="C263" s="155"/>
      <c r="D263" s="119" t="s">
        <v>281</v>
      </c>
      <c r="E263" s="253">
        <f>E247+E233+E183+E149+E97+E35+E23+E12</f>
        <v>335347</v>
      </c>
      <c r="F263" s="185">
        <f>F247+F233+F183+F149+F97+F35+F23+F12</f>
        <v>743950</v>
      </c>
      <c r="G263" s="119"/>
      <c r="H263" s="155"/>
    </row>
    <row r="264" spans="1:8" ht="12.75">
      <c r="A264" s="154"/>
      <c r="B264" s="155"/>
      <c r="C264" s="155"/>
      <c r="D264" s="263" t="s">
        <v>282</v>
      </c>
      <c r="E264" s="185">
        <f>E247+E233+E183+E149+E97+E12+E35+E23</f>
        <v>335347</v>
      </c>
      <c r="F264" s="185">
        <f>F247+F233+F183+F149+F97+F12+F35+F23</f>
        <v>743950</v>
      </c>
      <c r="G264" s="119"/>
      <c r="H264" s="155"/>
    </row>
    <row r="265" spans="1:8" ht="12.75">
      <c r="A265" s="154"/>
      <c r="B265" s="155"/>
      <c r="C265" s="155"/>
      <c r="D265" s="263" t="s">
        <v>283</v>
      </c>
      <c r="E265" s="185"/>
      <c r="F265" s="185"/>
      <c r="G265" s="119"/>
      <c r="H265" s="155"/>
    </row>
    <row r="266" spans="1:8" ht="12.75">
      <c r="A266" s="154"/>
      <c r="B266" s="155"/>
      <c r="C266" s="155"/>
      <c r="D266" s="155"/>
      <c r="E266" s="155"/>
      <c r="F266" s="155"/>
      <c r="G266" s="155"/>
      <c r="H266" s="155"/>
    </row>
  </sheetData>
  <mergeCells count="69">
    <mergeCell ref="A5:F5"/>
    <mergeCell ref="A7:C7"/>
    <mergeCell ref="D7:D8"/>
    <mergeCell ref="E7:E8"/>
    <mergeCell ref="F7:G7"/>
    <mergeCell ref="B10:D10"/>
    <mergeCell ref="C11:D11"/>
    <mergeCell ref="C13:D13"/>
    <mergeCell ref="B15:D15"/>
    <mergeCell ref="C16:D16"/>
    <mergeCell ref="B18:D18"/>
    <mergeCell ref="C19:D19"/>
    <mergeCell ref="B24:D24"/>
    <mergeCell ref="C25:D25"/>
    <mergeCell ref="B32:D32"/>
    <mergeCell ref="C33:D33"/>
    <mergeCell ref="B36:D36"/>
    <mergeCell ref="C37:D37"/>
    <mergeCell ref="B39:D39"/>
    <mergeCell ref="C40:D40"/>
    <mergeCell ref="C46:D46"/>
    <mergeCell ref="C51:D51"/>
    <mergeCell ref="B65:D65"/>
    <mergeCell ref="C66:D66"/>
    <mergeCell ref="C72:D72"/>
    <mergeCell ref="C77:D77"/>
    <mergeCell ref="C82:D82"/>
    <mergeCell ref="B86:D86"/>
    <mergeCell ref="C87:D87"/>
    <mergeCell ref="B89:D89"/>
    <mergeCell ref="C90:D90"/>
    <mergeCell ref="C98:D98"/>
    <mergeCell ref="B101:D101"/>
    <mergeCell ref="C102:D102"/>
    <mergeCell ref="B104:D104"/>
    <mergeCell ref="C105:D105"/>
    <mergeCell ref="B107:D107"/>
    <mergeCell ref="C108:D108"/>
    <mergeCell ref="B110:D110"/>
    <mergeCell ref="C111:D111"/>
    <mergeCell ref="C126:D126"/>
    <mergeCell ref="C135:D135"/>
    <mergeCell ref="C150:D150"/>
    <mergeCell ref="C158:D158"/>
    <mergeCell ref="C161:D161"/>
    <mergeCell ref="B165:D165"/>
    <mergeCell ref="C166:D166"/>
    <mergeCell ref="B171:D171"/>
    <mergeCell ref="C172:D172"/>
    <mergeCell ref="C184:D184"/>
    <mergeCell ref="C186:D186"/>
    <mergeCell ref="C188:D188"/>
    <mergeCell ref="C190:D190"/>
    <mergeCell ref="C200:D200"/>
    <mergeCell ref="C202:D202"/>
    <mergeCell ref="B204:D204"/>
    <mergeCell ref="C205:D205"/>
    <mergeCell ref="C213:D213"/>
    <mergeCell ref="B215:D215"/>
    <mergeCell ref="C216:D216"/>
    <mergeCell ref="C227:D227"/>
    <mergeCell ref="C234:D234"/>
    <mergeCell ref="C236:D236"/>
    <mergeCell ref="B248:D248"/>
    <mergeCell ref="C249:D249"/>
    <mergeCell ref="C251:D251"/>
    <mergeCell ref="B253:D253"/>
    <mergeCell ref="C254:D254"/>
    <mergeCell ref="A256:D25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="80" zoomScaleNormal="80" zoomScaleSheetLayoutView="55" workbookViewId="0" topLeftCell="A19">
      <selection activeCell="A1" sqref="A1"/>
    </sheetView>
  </sheetViews>
  <sheetFormatPr defaultColWidth="9.00390625" defaultRowHeight="12.75"/>
  <cols>
    <col min="1" max="1" width="7.75390625" style="264" customWidth="1"/>
    <col min="2" max="2" width="8.75390625" style="264" customWidth="1"/>
    <col min="3" max="3" width="7.75390625" style="264" customWidth="1"/>
    <col min="4" max="4" width="68.75390625" style="264" customWidth="1"/>
    <col min="5" max="5" width="17.25390625" style="264" customWidth="1"/>
    <col min="6" max="6" width="17.125" style="264" customWidth="1"/>
    <col min="7" max="7" width="15.625" style="264" customWidth="1"/>
    <col min="8" max="16384" width="9.00390625" style="264" customWidth="1"/>
  </cols>
  <sheetData>
    <row r="1" spans="5:7" ht="12.75">
      <c r="E1" s="265" t="s">
        <v>284</v>
      </c>
      <c r="F1" s="265"/>
      <c r="G1" s="265"/>
    </row>
    <row r="2" spans="5:7" ht="12.75">
      <c r="E2" s="265" t="s">
        <v>1</v>
      </c>
      <c r="F2" s="265"/>
      <c r="G2" s="265"/>
    </row>
    <row r="3" spans="5:7" ht="12.75">
      <c r="E3" s="265" t="s">
        <v>172</v>
      </c>
      <c r="F3" s="265"/>
      <c r="G3" s="265"/>
    </row>
    <row r="5" spans="1:7" ht="19.5">
      <c r="A5" s="266" t="s">
        <v>285</v>
      </c>
      <c r="B5" s="266"/>
      <c r="C5" s="266"/>
      <c r="D5" s="266"/>
      <c r="E5" s="266"/>
      <c r="F5" s="266"/>
      <c r="G5" s="267"/>
    </row>
    <row r="6" spans="1:7" ht="19.5">
      <c r="A6" s="266" t="s">
        <v>286</v>
      </c>
      <c r="B6" s="266"/>
      <c r="C6" s="266"/>
      <c r="D6" s="266"/>
      <c r="E6" s="266"/>
      <c r="F6" s="266"/>
      <c r="G6" s="267"/>
    </row>
    <row r="7" spans="6:7" ht="15" customHeight="1">
      <c r="F7" s="268" t="s">
        <v>287</v>
      </c>
      <c r="G7" s="268"/>
    </row>
    <row r="8" ht="11.25" customHeight="1"/>
    <row r="9" spans="1:7" ht="29.25" customHeight="1">
      <c r="A9" s="269" t="s">
        <v>4</v>
      </c>
      <c r="B9" s="269"/>
      <c r="C9" s="269"/>
      <c r="D9" s="269" t="s">
        <v>288</v>
      </c>
      <c r="E9" s="270" t="s">
        <v>289</v>
      </c>
      <c r="F9" s="270" t="s">
        <v>290</v>
      </c>
      <c r="G9" s="270" t="s">
        <v>291</v>
      </c>
    </row>
    <row r="10" spans="1:7" ht="30.75" customHeight="1">
      <c r="A10" s="269" t="s">
        <v>15</v>
      </c>
      <c r="B10" s="269" t="s">
        <v>16</v>
      </c>
      <c r="C10" s="269" t="s">
        <v>17</v>
      </c>
      <c r="D10" s="269"/>
      <c r="E10" s="270"/>
      <c r="F10" s="270"/>
      <c r="G10" s="270"/>
    </row>
    <row r="11" spans="1:7" ht="12.75">
      <c r="A11" s="271">
        <v>2</v>
      </c>
      <c r="B11" s="272">
        <v>3</v>
      </c>
      <c r="C11" s="272">
        <v>4</v>
      </c>
      <c r="D11" s="272">
        <v>1</v>
      </c>
      <c r="E11" s="272">
        <v>5</v>
      </c>
      <c r="F11" s="272">
        <v>6</v>
      </c>
      <c r="G11" s="272">
        <v>7</v>
      </c>
    </row>
    <row r="12" spans="1:7" ht="15">
      <c r="A12" s="273">
        <v>750</v>
      </c>
      <c r="B12" s="274" t="s">
        <v>226</v>
      </c>
      <c r="C12" s="274"/>
      <c r="D12" s="274"/>
      <c r="E12" s="146">
        <f>SUM(E13)</f>
        <v>28870</v>
      </c>
      <c r="F12" s="146">
        <f>SUM(F13)</f>
        <v>28870</v>
      </c>
      <c r="G12" s="146">
        <f>G13</f>
        <v>10000</v>
      </c>
    </row>
    <row r="13" spans="1:7" ht="13.5">
      <c r="A13" s="275"/>
      <c r="B13" s="276">
        <v>75011</v>
      </c>
      <c r="C13" s="277" t="s">
        <v>54</v>
      </c>
      <c r="D13" s="277"/>
      <c r="E13" s="278">
        <f>SUM(E14)</f>
        <v>28870</v>
      </c>
      <c r="F13" s="278">
        <f>SUM(F14:F19)</f>
        <v>28870</v>
      </c>
      <c r="G13" s="279">
        <f>SUM(G15:G20)</f>
        <v>10000</v>
      </c>
    </row>
    <row r="14" spans="1:7" ht="24.75">
      <c r="A14" s="280"/>
      <c r="B14" s="281"/>
      <c r="C14" s="162">
        <v>2010</v>
      </c>
      <c r="D14" s="52" t="s">
        <v>56</v>
      </c>
      <c r="E14" s="140">
        <v>28870</v>
      </c>
      <c r="F14" s="282"/>
      <c r="G14" s="282"/>
    </row>
    <row r="15" spans="1:7" ht="12.75">
      <c r="A15" s="283"/>
      <c r="B15" s="284"/>
      <c r="C15" s="285">
        <v>4010</v>
      </c>
      <c r="D15" s="149" t="s">
        <v>227</v>
      </c>
      <c r="E15" s="286"/>
      <c r="F15" s="180">
        <v>21570</v>
      </c>
      <c r="G15" s="140"/>
    </row>
    <row r="16" spans="1:7" ht="12.75">
      <c r="A16" s="283"/>
      <c r="B16" s="284"/>
      <c r="C16" s="285">
        <v>4040</v>
      </c>
      <c r="D16" s="52" t="s">
        <v>228</v>
      </c>
      <c r="E16" s="286"/>
      <c r="F16" s="180">
        <v>2000</v>
      </c>
      <c r="G16" s="140"/>
    </row>
    <row r="17" spans="1:7" ht="12.75">
      <c r="A17" s="283"/>
      <c r="B17" s="284"/>
      <c r="C17" s="285">
        <v>4110</v>
      </c>
      <c r="D17" s="149" t="s">
        <v>229</v>
      </c>
      <c r="E17" s="140"/>
      <c r="F17" s="180">
        <v>4000</v>
      </c>
      <c r="G17" s="140"/>
    </row>
    <row r="18" spans="1:7" ht="12.75">
      <c r="A18" s="283"/>
      <c r="B18" s="284"/>
      <c r="C18" s="285">
        <v>4120</v>
      </c>
      <c r="D18" s="149" t="s">
        <v>230</v>
      </c>
      <c r="E18" s="140"/>
      <c r="F18" s="180">
        <v>500</v>
      </c>
      <c r="G18" s="140"/>
    </row>
    <row r="19" spans="1:7" ht="12.75">
      <c r="A19" s="283"/>
      <c r="B19" s="284"/>
      <c r="C19" s="285">
        <v>4440</v>
      </c>
      <c r="D19" s="149" t="s">
        <v>231</v>
      </c>
      <c r="E19" s="140"/>
      <c r="F19" s="180">
        <v>800</v>
      </c>
      <c r="G19" s="140"/>
    </row>
    <row r="20" spans="1:7" ht="24.75">
      <c r="A20" s="287"/>
      <c r="B20" s="288"/>
      <c r="C20" s="162">
        <v>2350</v>
      </c>
      <c r="D20" s="289" t="s">
        <v>292</v>
      </c>
      <c r="E20" s="290"/>
      <c r="F20" s="290"/>
      <c r="G20" s="185">
        <v>10000</v>
      </c>
    </row>
    <row r="21" spans="1:7" ht="31.5" customHeight="1">
      <c r="A21" s="291">
        <v>751</v>
      </c>
      <c r="B21" s="292" t="s">
        <v>240</v>
      </c>
      <c r="C21" s="292"/>
      <c r="D21" s="292"/>
      <c r="E21" s="23">
        <f>E22</f>
        <v>800</v>
      </c>
      <c r="F21" s="23">
        <f>F22</f>
        <v>800</v>
      </c>
      <c r="G21" s="23"/>
    </row>
    <row r="22" spans="1:7" ht="13.5">
      <c r="A22" s="293"/>
      <c r="B22" s="294">
        <v>75101</v>
      </c>
      <c r="C22" s="295" t="s">
        <v>241</v>
      </c>
      <c r="D22" s="295"/>
      <c r="E22" s="296">
        <f>SUM(E23)</f>
        <v>800</v>
      </c>
      <c r="F22" s="296">
        <f>SUM(F23:F27)</f>
        <v>800</v>
      </c>
      <c r="G22" s="297"/>
    </row>
    <row r="23" spans="1:7" ht="24.75">
      <c r="A23" s="298"/>
      <c r="B23" s="12"/>
      <c r="C23" s="162">
        <v>2010</v>
      </c>
      <c r="D23" s="52" t="s">
        <v>56</v>
      </c>
      <c r="E23" s="299">
        <v>800</v>
      </c>
      <c r="F23" s="299"/>
      <c r="G23" s="300"/>
    </row>
    <row r="24" spans="1:7" ht="13.5">
      <c r="A24" s="298"/>
      <c r="B24" s="12"/>
      <c r="C24" s="285">
        <v>4110</v>
      </c>
      <c r="D24" s="149" t="s">
        <v>229</v>
      </c>
      <c r="E24" s="299"/>
      <c r="F24" s="299">
        <v>43</v>
      </c>
      <c r="G24" s="300"/>
    </row>
    <row r="25" spans="1:7" ht="13.5">
      <c r="A25" s="298"/>
      <c r="B25" s="12"/>
      <c r="C25" s="285">
        <v>4120</v>
      </c>
      <c r="D25" s="149" t="s">
        <v>230</v>
      </c>
      <c r="E25" s="299"/>
      <c r="F25" s="299">
        <v>6</v>
      </c>
      <c r="G25" s="300"/>
    </row>
    <row r="26" spans="1:7" ht="13.5">
      <c r="A26" s="298"/>
      <c r="B26" s="12"/>
      <c r="C26" s="285">
        <v>4210</v>
      </c>
      <c r="D26" s="149" t="s">
        <v>218</v>
      </c>
      <c r="E26" s="299"/>
      <c r="F26" s="299">
        <v>500</v>
      </c>
      <c r="G26" s="300"/>
    </row>
    <row r="27" spans="1:7" ht="12.75">
      <c r="A27" s="301"/>
      <c r="B27" s="302"/>
      <c r="C27" s="285">
        <v>4300</v>
      </c>
      <c r="D27" s="149" t="s">
        <v>234</v>
      </c>
      <c r="E27" s="303"/>
      <c r="F27" s="304">
        <v>251</v>
      </c>
      <c r="G27" s="140"/>
    </row>
    <row r="28" spans="1:7" ht="15">
      <c r="A28" s="305">
        <v>754</v>
      </c>
      <c r="B28" s="306" t="s">
        <v>71</v>
      </c>
      <c r="C28" s="306" t="s">
        <v>71</v>
      </c>
      <c r="D28" s="306" t="s">
        <v>71</v>
      </c>
      <c r="E28" s="307">
        <f>SUM(E29)</f>
        <v>1000</v>
      </c>
      <c r="F28" s="307">
        <f>SUM(F29)</f>
        <v>1000</v>
      </c>
      <c r="G28" s="140"/>
    </row>
    <row r="29" spans="1:7" ht="15">
      <c r="A29" s="308"/>
      <c r="B29" s="207">
        <v>75412</v>
      </c>
      <c r="C29" s="309" t="s">
        <v>242</v>
      </c>
      <c r="D29" s="309"/>
      <c r="E29" s="310">
        <f>SUM(E30)</f>
        <v>1000</v>
      </c>
      <c r="F29" s="310">
        <f>SUM(F31:F32)</f>
        <v>1000</v>
      </c>
      <c r="G29" s="140"/>
    </row>
    <row r="30" spans="1:7" ht="24.75">
      <c r="A30" s="308"/>
      <c r="B30" s="311"/>
      <c r="C30" s="32" t="s">
        <v>55</v>
      </c>
      <c r="D30" s="312" t="s">
        <v>56</v>
      </c>
      <c r="E30" s="140">
        <v>1000</v>
      </c>
      <c r="F30" s="304"/>
      <c r="G30" s="140"/>
    </row>
    <row r="31" spans="1:7" ht="15">
      <c r="A31" s="308"/>
      <c r="B31" s="311"/>
      <c r="C31" s="285">
        <v>4210</v>
      </c>
      <c r="D31" s="149" t="s">
        <v>218</v>
      </c>
      <c r="E31" s="140"/>
      <c r="F31" s="304">
        <v>400</v>
      </c>
      <c r="G31" s="140"/>
    </row>
    <row r="32" spans="1:7" ht="15">
      <c r="A32" s="313"/>
      <c r="B32" s="314"/>
      <c r="C32" s="285">
        <v>4300</v>
      </c>
      <c r="D32" s="149" t="s">
        <v>234</v>
      </c>
      <c r="E32" s="140"/>
      <c r="F32" s="304">
        <v>600</v>
      </c>
      <c r="G32" s="140"/>
    </row>
    <row r="33" spans="1:7" ht="15">
      <c r="A33" s="273">
        <v>852</v>
      </c>
      <c r="B33" s="315" t="s">
        <v>293</v>
      </c>
      <c r="C33" s="315"/>
      <c r="D33" s="315"/>
      <c r="E33" s="146">
        <f>SUM(E45,E48,E34)</f>
        <v>988000</v>
      </c>
      <c r="F33" s="146">
        <f>SUM(F45,F48,F34)</f>
        <v>988000</v>
      </c>
      <c r="G33" s="146"/>
    </row>
    <row r="34" spans="1:7" ht="26.25">
      <c r="A34" s="316"/>
      <c r="B34" s="294">
        <v>85212</v>
      </c>
      <c r="C34" s="317" t="s">
        <v>144</v>
      </c>
      <c r="D34" s="317" t="s">
        <v>294</v>
      </c>
      <c r="E34" s="297">
        <f>SUM(E35)</f>
        <v>931000</v>
      </c>
      <c r="F34" s="297">
        <f>SUM(F36:F44)</f>
        <v>931000</v>
      </c>
      <c r="G34" s="297"/>
    </row>
    <row r="35" spans="1:7" ht="24.75">
      <c r="A35" s="316"/>
      <c r="B35" s="318"/>
      <c r="C35" s="162">
        <v>2010</v>
      </c>
      <c r="D35" s="52" t="s">
        <v>56</v>
      </c>
      <c r="E35" s="211">
        <v>931000</v>
      </c>
      <c r="F35" s="319"/>
      <c r="G35" s="297"/>
    </row>
    <row r="36" spans="1:7" ht="15">
      <c r="A36" s="316"/>
      <c r="B36" s="318"/>
      <c r="C36" s="285">
        <v>3110</v>
      </c>
      <c r="D36" s="149" t="s">
        <v>257</v>
      </c>
      <c r="E36" s="211"/>
      <c r="F36" s="299">
        <f>E35-F37-F38-F39-F40-F42-F44</f>
        <v>907874</v>
      </c>
      <c r="G36" s="297"/>
    </row>
    <row r="37" spans="1:7" ht="15">
      <c r="A37" s="316"/>
      <c r="B37" s="318"/>
      <c r="C37" s="285">
        <v>4010</v>
      </c>
      <c r="D37" s="149" t="s">
        <v>227</v>
      </c>
      <c r="E37" s="211"/>
      <c r="F37" s="299">
        <v>16800</v>
      </c>
      <c r="G37" s="297"/>
    </row>
    <row r="38" spans="1:7" ht="15">
      <c r="A38" s="316"/>
      <c r="B38" s="318"/>
      <c r="C38" s="285">
        <v>4040</v>
      </c>
      <c r="D38" s="52" t="s">
        <v>228</v>
      </c>
      <c r="E38" s="211"/>
      <c r="F38" s="299">
        <v>1060</v>
      </c>
      <c r="G38" s="297"/>
    </row>
    <row r="39" spans="1:7" ht="15">
      <c r="A39" s="316"/>
      <c r="B39" s="318"/>
      <c r="C39" s="285">
        <v>4110</v>
      </c>
      <c r="D39" s="149" t="s">
        <v>229</v>
      </c>
      <c r="E39" s="211"/>
      <c r="F39" s="299">
        <v>3000</v>
      </c>
      <c r="G39" s="297"/>
    </row>
    <row r="40" spans="1:7" ht="15">
      <c r="A40" s="316"/>
      <c r="B40" s="318"/>
      <c r="C40" s="285">
        <v>4120</v>
      </c>
      <c r="D40" s="149" t="s">
        <v>230</v>
      </c>
      <c r="E40" s="211"/>
      <c r="F40" s="299">
        <v>430</v>
      </c>
      <c r="G40" s="297"/>
    </row>
    <row r="41" spans="1:7" ht="15">
      <c r="A41" s="316"/>
      <c r="B41" s="318"/>
      <c r="C41" s="285">
        <v>4210</v>
      </c>
      <c r="D41" s="149" t="s">
        <v>218</v>
      </c>
      <c r="E41" s="211"/>
      <c r="F41" s="299"/>
      <c r="G41" s="297"/>
    </row>
    <row r="42" spans="1:7" ht="15">
      <c r="A42" s="316"/>
      <c r="B42" s="318"/>
      <c r="C42" s="285">
        <v>4300</v>
      </c>
      <c r="D42" s="149" t="s">
        <v>234</v>
      </c>
      <c r="E42" s="211"/>
      <c r="F42" s="299">
        <v>1000</v>
      </c>
      <c r="G42" s="297"/>
    </row>
    <row r="43" spans="1:7" ht="15">
      <c r="A43" s="316"/>
      <c r="B43" s="318"/>
      <c r="C43" s="285">
        <v>4410</v>
      </c>
      <c r="D43" s="149" t="s">
        <v>235</v>
      </c>
      <c r="E43" s="211"/>
      <c r="F43" s="299"/>
      <c r="G43" s="297"/>
    </row>
    <row r="44" spans="1:7" ht="15">
      <c r="A44" s="316"/>
      <c r="B44" s="283"/>
      <c r="C44" s="320">
        <v>4440</v>
      </c>
      <c r="D44" s="321" t="s">
        <v>231</v>
      </c>
      <c r="E44" s="140"/>
      <c r="F44" s="140">
        <v>836</v>
      </c>
      <c r="G44" s="146"/>
    </row>
    <row r="45" spans="1:7" ht="26.25" customHeight="1">
      <c r="A45" s="318"/>
      <c r="B45" s="294">
        <v>85213</v>
      </c>
      <c r="C45" s="322" t="s">
        <v>294</v>
      </c>
      <c r="D45" s="322"/>
      <c r="E45" s="297">
        <f>SUM(E46)</f>
        <v>4000</v>
      </c>
      <c r="F45" s="297">
        <f>SUM(F47)</f>
        <v>4000</v>
      </c>
      <c r="G45" s="297"/>
    </row>
    <row r="46" spans="1:7" ht="24.75">
      <c r="A46" s="318"/>
      <c r="B46" s="318"/>
      <c r="C46" s="162">
        <v>2010</v>
      </c>
      <c r="D46" s="52" t="s">
        <v>56</v>
      </c>
      <c r="E46" s="211">
        <v>4000</v>
      </c>
      <c r="F46" s="297"/>
      <c r="G46" s="297"/>
    </row>
    <row r="47" spans="1:7" ht="15">
      <c r="A47" s="283"/>
      <c r="B47" s="283"/>
      <c r="C47" s="285">
        <v>4130</v>
      </c>
      <c r="D47" s="149" t="s">
        <v>259</v>
      </c>
      <c r="E47" s="140"/>
      <c r="F47" s="140">
        <v>4000</v>
      </c>
      <c r="G47" s="146"/>
    </row>
    <row r="48" spans="1:7" ht="13.5">
      <c r="A48" s="275"/>
      <c r="B48" s="294">
        <v>85214</v>
      </c>
      <c r="C48" s="295" t="s">
        <v>149</v>
      </c>
      <c r="D48" s="295"/>
      <c r="E48" s="297">
        <f>SUM(E49)</f>
        <v>53000</v>
      </c>
      <c r="F48" s="297">
        <f>SUM(F50:F50)</f>
        <v>53000</v>
      </c>
      <c r="G48" s="297"/>
    </row>
    <row r="49" spans="1:7" ht="24.75">
      <c r="A49" s="275"/>
      <c r="B49" s="318"/>
      <c r="C49" s="162">
        <v>2010</v>
      </c>
      <c r="D49" s="52" t="s">
        <v>56</v>
      </c>
      <c r="E49" s="211">
        <v>53000</v>
      </c>
      <c r="F49" s="297"/>
      <c r="G49" s="297"/>
    </row>
    <row r="50" spans="1:7" ht="12.75">
      <c r="A50" s="283"/>
      <c r="B50" s="283"/>
      <c r="C50" s="285">
        <v>3110</v>
      </c>
      <c r="D50" s="149" t="s">
        <v>257</v>
      </c>
      <c r="E50" s="140"/>
      <c r="F50" s="140">
        <v>53000</v>
      </c>
      <c r="G50" s="140"/>
    </row>
    <row r="51" spans="1:7" ht="13.5">
      <c r="A51" s="275"/>
      <c r="B51" s="323">
        <v>85219</v>
      </c>
      <c r="C51" s="277" t="s">
        <v>151</v>
      </c>
      <c r="D51" s="277"/>
      <c r="E51" s="279">
        <f>SUM(E52)</f>
        <v>0</v>
      </c>
      <c r="F51" s="279">
        <f>SUM(F53:F58)</f>
        <v>0</v>
      </c>
      <c r="G51" s="279"/>
    </row>
    <row r="52" spans="1:7" ht="24.75">
      <c r="A52" s="275"/>
      <c r="B52" s="275"/>
      <c r="C52" s="162">
        <v>2010</v>
      </c>
      <c r="D52" s="52" t="s">
        <v>56</v>
      </c>
      <c r="E52" s="286"/>
      <c r="F52" s="279"/>
      <c r="G52" s="279"/>
    </row>
    <row r="53" spans="1:7" ht="12.75">
      <c r="A53" s="283"/>
      <c r="B53" s="283"/>
      <c r="C53" s="285">
        <v>4010</v>
      </c>
      <c r="D53" s="149" t="s">
        <v>227</v>
      </c>
      <c r="E53" s="140"/>
      <c r="F53" s="180"/>
      <c r="G53" s="140"/>
    </row>
    <row r="54" spans="1:7" ht="12.75">
      <c r="A54" s="283"/>
      <c r="B54" s="283"/>
      <c r="C54" s="285">
        <v>4040</v>
      </c>
      <c r="D54" s="52" t="s">
        <v>228</v>
      </c>
      <c r="E54" s="140"/>
      <c r="F54" s="180"/>
      <c r="G54" s="140"/>
    </row>
    <row r="55" spans="1:7" ht="12.75">
      <c r="A55" s="283"/>
      <c r="B55" s="283"/>
      <c r="C55" s="285">
        <v>4110</v>
      </c>
      <c r="D55" s="149" t="s">
        <v>229</v>
      </c>
      <c r="E55" s="140"/>
      <c r="F55" s="180"/>
      <c r="G55" s="140"/>
    </row>
    <row r="56" spans="1:7" ht="12.75">
      <c r="A56" s="283"/>
      <c r="B56" s="283"/>
      <c r="C56" s="285">
        <v>4120</v>
      </c>
      <c r="D56" s="149" t="s">
        <v>230</v>
      </c>
      <c r="E56" s="140"/>
      <c r="F56" s="180"/>
      <c r="G56" s="140"/>
    </row>
    <row r="57" spans="1:7" ht="12.75">
      <c r="A57" s="283"/>
      <c r="B57" s="283"/>
      <c r="C57" s="285">
        <v>4410</v>
      </c>
      <c r="D57" s="149" t="s">
        <v>235</v>
      </c>
      <c r="E57" s="140"/>
      <c r="F57" s="180"/>
      <c r="G57" s="140"/>
    </row>
    <row r="58" spans="1:7" ht="12.75">
      <c r="A58" s="302"/>
      <c r="B58" s="283"/>
      <c r="C58" s="320">
        <v>4440</v>
      </c>
      <c r="D58" s="321" t="s">
        <v>231</v>
      </c>
      <c r="E58" s="140"/>
      <c r="F58" s="180"/>
      <c r="G58" s="140"/>
    </row>
    <row r="59" spans="1:7" ht="23.25" customHeight="1">
      <c r="A59" s="324" t="s">
        <v>295</v>
      </c>
      <c r="B59" s="324"/>
      <c r="C59" s="324"/>
      <c r="D59" s="324"/>
      <c r="E59" s="325">
        <f>E12+E21+E33+E28</f>
        <v>1018670</v>
      </c>
      <c r="F59" s="325">
        <f>F12+F21+F33+F28</f>
        <v>1018670</v>
      </c>
      <c r="G59" s="326">
        <f>G12+G21+G33</f>
        <v>10000</v>
      </c>
    </row>
    <row r="61" spans="4:6" ht="17.25">
      <c r="D61" s="327"/>
      <c r="E61" s="328"/>
      <c r="F61" s="328"/>
    </row>
    <row r="62" spans="3:6" ht="12.75">
      <c r="C62" s="329"/>
      <c r="D62" s="329"/>
      <c r="E62" s="329"/>
      <c r="F62" s="329"/>
    </row>
    <row r="63" spans="3:6" ht="12.75">
      <c r="C63" s="329"/>
      <c r="D63" s="329"/>
      <c r="E63" s="329"/>
      <c r="F63" s="329"/>
    </row>
    <row r="64" spans="4:6" ht="15">
      <c r="D64" s="330"/>
      <c r="E64" s="331"/>
      <c r="F64" s="331"/>
    </row>
  </sheetData>
  <mergeCells count="23">
    <mergeCell ref="E1:G1"/>
    <mergeCell ref="E2:G2"/>
    <mergeCell ref="E3:G3"/>
    <mergeCell ref="A5:F5"/>
    <mergeCell ref="A6:F6"/>
    <mergeCell ref="F7:G7"/>
    <mergeCell ref="A9:C9"/>
    <mergeCell ref="D9:D10"/>
    <mergeCell ref="E9:E10"/>
    <mergeCell ref="F9:F10"/>
    <mergeCell ref="G9:G10"/>
    <mergeCell ref="B12:D12"/>
    <mergeCell ref="C13:D13"/>
    <mergeCell ref="B21:D21"/>
    <mergeCell ref="C22:D22"/>
    <mergeCell ref="B28:D28"/>
    <mergeCell ref="C29:D29"/>
    <mergeCell ref="B33:D33"/>
    <mergeCell ref="C34:D34"/>
    <mergeCell ref="C45:D45"/>
    <mergeCell ref="C48:D48"/>
    <mergeCell ref="C51:D51"/>
    <mergeCell ref="A59:D5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="80" zoomScaleNormal="80" zoomScaleSheetLayoutView="55" workbookViewId="0" topLeftCell="A1">
      <selection activeCell="A1" sqref="A1"/>
    </sheetView>
  </sheetViews>
  <sheetFormatPr defaultColWidth="9.00390625" defaultRowHeight="12.75"/>
  <cols>
    <col min="1" max="1" width="7.75390625" style="2" customWidth="1"/>
    <col min="2" max="2" width="8.75390625" style="2" customWidth="1"/>
    <col min="3" max="3" width="7.75390625" style="2" customWidth="1"/>
    <col min="4" max="4" width="55.75390625" style="2" customWidth="1"/>
    <col min="5" max="5" width="17.75390625" style="2" customWidth="1"/>
    <col min="6" max="6" width="22.125" style="2" customWidth="1"/>
    <col min="7" max="16384" width="9.00390625" style="2" customWidth="1"/>
  </cols>
  <sheetData>
    <row r="1" spans="3:7" ht="12.75">
      <c r="C1" s="332"/>
      <c r="D1" s="332"/>
      <c r="E1" s="265" t="s">
        <v>296</v>
      </c>
      <c r="F1" s="265"/>
      <c r="G1" s="332"/>
    </row>
    <row r="2" spans="3:6" ht="12.75">
      <c r="C2" s="333"/>
      <c r="D2" s="333"/>
      <c r="E2" s="265" t="s">
        <v>1</v>
      </c>
      <c r="F2" s="265"/>
    </row>
    <row r="3" spans="3:6" ht="12.75">
      <c r="C3" s="333"/>
      <c r="D3" s="333"/>
      <c r="E3" s="265" t="s">
        <v>297</v>
      </c>
      <c r="F3" s="265"/>
    </row>
    <row r="6" spans="1:6" ht="19.5">
      <c r="A6" s="266" t="s">
        <v>298</v>
      </c>
      <c r="B6" s="266"/>
      <c r="C6" s="266"/>
      <c r="D6" s="266"/>
      <c r="E6" s="266"/>
      <c r="F6" s="266"/>
    </row>
    <row r="7" spans="1:6" ht="19.5">
      <c r="A7" s="266" t="s">
        <v>299</v>
      </c>
      <c r="B7" s="266"/>
      <c r="C7" s="266"/>
      <c r="D7" s="266"/>
      <c r="E7" s="266"/>
      <c r="F7" s="266"/>
    </row>
    <row r="8" spans="1:6" ht="19.5">
      <c r="A8" s="334" t="s">
        <v>300</v>
      </c>
      <c r="B8" s="334"/>
      <c r="C8" s="334"/>
      <c r="D8" s="334"/>
      <c r="E8" s="334"/>
      <c r="F8" s="334"/>
    </row>
    <row r="9" spans="1:6" ht="19.5">
      <c r="A9" s="334" t="s">
        <v>301</v>
      </c>
      <c r="B9" s="334"/>
      <c r="C9" s="334"/>
      <c r="D9" s="334"/>
      <c r="E9" s="334"/>
      <c r="F9" s="334"/>
    </row>
    <row r="10" spans="1:6" ht="19.5">
      <c r="A10" s="266"/>
      <c r="B10" s="266"/>
      <c r="C10" s="266"/>
      <c r="D10" s="266"/>
      <c r="E10" s="266"/>
      <c r="F10" s="266"/>
    </row>
    <row r="12" ht="11.25" customHeight="1"/>
    <row r="13" spans="1:6" ht="12.75">
      <c r="A13" s="7" t="s">
        <v>4</v>
      </c>
      <c r="B13" s="7"/>
      <c r="C13" s="7"/>
      <c r="D13" s="7" t="s">
        <v>288</v>
      </c>
      <c r="E13" s="159" t="s">
        <v>302</v>
      </c>
      <c r="F13" s="159" t="s">
        <v>303</v>
      </c>
    </row>
    <row r="14" spans="1:6" ht="12.75">
      <c r="A14" s="7" t="s">
        <v>15</v>
      </c>
      <c r="B14" s="7" t="s">
        <v>16</v>
      </c>
      <c r="C14" s="7" t="s">
        <v>17</v>
      </c>
      <c r="D14" s="7"/>
      <c r="E14" s="159"/>
      <c r="F14" s="159"/>
    </row>
    <row r="15" spans="1:6" ht="12.75">
      <c r="A15" s="335">
        <v>2</v>
      </c>
      <c r="B15" s="272">
        <v>3</v>
      </c>
      <c r="C15" s="272">
        <v>4</v>
      </c>
      <c r="D15" s="272">
        <v>1</v>
      </c>
      <c r="E15" s="272">
        <v>5</v>
      </c>
      <c r="F15" s="272">
        <v>6</v>
      </c>
    </row>
    <row r="16" spans="1:6" ht="15.75" customHeight="1">
      <c r="A16" s="273">
        <v>630</v>
      </c>
      <c r="B16" s="336" t="s">
        <v>220</v>
      </c>
      <c r="C16" s="336"/>
      <c r="D16" s="336"/>
      <c r="E16" s="337">
        <f>SUM(E17)</f>
        <v>0</v>
      </c>
      <c r="F16" s="337">
        <f>SUM(F17)</f>
        <v>4500</v>
      </c>
    </row>
    <row r="17" spans="1:6" ht="13.5">
      <c r="A17" s="338"/>
      <c r="B17" s="339" t="s">
        <v>221</v>
      </c>
      <c r="C17" s="340" t="s">
        <v>222</v>
      </c>
      <c r="D17" s="340"/>
      <c r="E17" s="279">
        <f>SUM(E18)</f>
        <v>0</v>
      </c>
      <c r="F17" s="279">
        <f>SUM(F18:F18)</f>
        <v>4500</v>
      </c>
    </row>
    <row r="18" spans="1:6" ht="12.75">
      <c r="A18" s="341"/>
      <c r="B18" s="280"/>
      <c r="C18" s="342">
        <v>2320</v>
      </c>
      <c r="D18" s="343" t="s">
        <v>223</v>
      </c>
      <c r="E18" s="344"/>
      <c r="F18" s="344">
        <v>4500</v>
      </c>
    </row>
    <row r="19" spans="1:6" ht="23.25" customHeight="1">
      <c r="A19" s="324" t="s">
        <v>295</v>
      </c>
      <c r="B19" s="324"/>
      <c r="C19" s="324"/>
      <c r="D19" s="324"/>
      <c r="E19" s="326">
        <f>SUM(E16)</f>
        <v>0</v>
      </c>
      <c r="F19" s="326">
        <f>SUM(F16)</f>
        <v>4500</v>
      </c>
    </row>
    <row r="23" spans="4:6" ht="17.25">
      <c r="D23" s="327"/>
      <c r="E23" s="328"/>
      <c r="F23" s="328"/>
    </row>
    <row r="24" spans="4:6" ht="12.75">
      <c r="D24" s="329"/>
      <c r="E24" s="329"/>
      <c r="F24" s="329"/>
    </row>
    <row r="25" spans="4:6" ht="12.75">
      <c r="D25" s="329"/>
      <c r="E25" s="329"/>
      <c r="F25" s="329"/>
    </row>
    <row r="26" spans="4:6" ht="15">
      <c r="D26" s="330"/>
      <c r="E26" s="345"/>
      <c r="F26" s="345"/>
    </row>
  </sheetData>
  <mergeCells count="15">
    <mergeCell ref="E1:F1"/>
    <mergeCell ref="E2:F2"/>
    <mergeCell ref="E3:F3"/>
    <mergeCell ref="A6:F6"/>
    <mergeCell ref="A7:F7"/>
    <mergeCell ref="A8:F8"/>
    <mergeCell ref="A9:F9"/>
    <mergeCell ref="A10:F10"/>
    <mergeCell ref="A13:C13"/>
    <mergeCell ref="D13:D14"/>
    <mergeCell ref="E13:E14"/>
    <mergeCell ref="F13:F14"/>
    <mergeCell ref="B16:D16"/>
    <mergeCell ref="C17:D17"/>
    <mergeCell ref="A19:D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SheetLayoutView="55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9.00390625" style="2" customWidth="1"/>
    <col min="3" max="3" width="38.875" style="2" customWidth="1"/>
    <col min="4" max="4" width="16.125" style="2" customWidth="1"/>
    <col min="5" max="5" width="11.75390625" style="2" customWidth="1"/>
    <col min="6" max="6" width="12.25390625" style="2" customWidth="1"/>
    <col min="7" max="7" width="9.625" style="2" customWidth="1"/>
    <col min="8" max="9" width="11.625" style="2" customWidth="1"/>
    <col min="10" max="10" width="11.375" style="2" customWidth="1"/>
    <col min="11" max="11" width="11.125" style="2" customWidth="1"/>
    <col min="12" max="12" width="12.375" style="2" customWidth="1"/>
    <col min="13" max="13" width="18.375" style="2" customWidth="1"/>
    <col min="14" max="14" width="12.00390625" style="2" customWidth="1"/>
    <col min="15" max="16384" width="9.00390625" style="2" customWidth="1"/>
  </cols>
  <sheetData>
    <row r="1" spans="1:14" ht="12.75">
      <c r="A1" s="329"/>
      <c r="B1" s="329"/>
      <c r="C1" s="329"/>
      <c r="D1" s="329"/>
      <c r="E1" s="329"/>
      <c r="F1" s="329"/>
      <c r="G1" s="329"/>
      <c r="H1" s="265" t="s">
        <v>304</v>
      </c>
      <c r="I1" s="265"/>
      <c r="J1" s="265"/>
      <c r="K1" s="265"/>
      <c r="L1" s="333"/>
      <c r="M1" s="332"/>
      <c r="N1" s="332"/>
    </row>
    <row r="2" spans="1:14" ht="12.75">
      <c r="A2" s="329"/>
      <c r="B2" s="329"/>
      <c r="C2" s="329"/>
      <c r="D2" s="329"/>
      <c r="E2" s="329"/>
      <c r="F2" s="329"/>
      <c r="G2" s="329"/>
      <c r="H2" s="265" t="s">
        <v>1</v>
      </c>
      <c r="I2" s="265"/>
      <c r="J2" s="265"/>
      <c r="K2" s="265"/>
      <c r="L2" s="333"/>
      <c r="M2" s="332"/>
      <c r="N2" s="332"/>
    </row>
    <row r="3" spans="1:14" ht="12.75">
      <c r="A3" s="329"/>
      <c r="B3" s="329"/>
      <c r="C3" s="329"/>
      <c r="D3" s="329"/>
      <c r="E3" s="329"/>
      <c r="F3" s="329"/>
      <c r="G3" s="329"/>
      <c r="H3" s="265" t="s">
        <v>305</v>
      </c>
      <c r="I3" s="265"/>
      <c r="J3" s="265"/>
      <c r="K3" s="265"/>
      <c r="L3" s="333"/>
      <c r="M3" s="332"/>
      <c r="N3" s="332"/>
    </row>
    <row r="4" spans="1:12" ht="12.75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</row>
    <row r="5" spans="1:14" ht="19.5">
      <c r="A5" s="346" t="s">
        <v>306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7"/>
      <c r="N5" s="347"/>
    </row>
    <row r="6" spans="1:14" ht="19.5">
      <c r="A6" s="346" t="s">
        <v>307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7"/>
      <c r="N6" s="347"/>
    </row>
    <row r="7" spans="1:12" ht="12.75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 t="s">
        <v>308</v>
      </c>
    </row>
    <row r="8" spans="1:12" ht="12.75">
      <c r="A8" s="348"/>
      <c r="B8" s="348"/>
      <c r="C8" s="321"/>
      <c r="D8" s="348" t="s">
        <v>309</v>
      </c>
      <c r="E8" s="213" t="s">
        <v>310</v>
      </c>
      <c r="F8" s="213"/>
      <c r="G8" s="213"/>
      <c r="H8" s="213"/>
      <c r="I8" s="213"/>
      <c r="J8" s="213"/>
      <c r="K8" s="213"/>
      <c r="L8" s="348" t="s">
        <v>311</v>
      </c>
    </row>
    <row r="9" spans="1:12" ht="12.75">
      <c r="A9" s="283" t="s">
        <v>15</v>
      </c>
      <c r="B9" s="283" t="s">
        <v>16</v>
      </c>
      <c r="C9" s="239" t="s">
        <v>312</v>
      </c>
      <c r="D9" s="283" t="s">
        <v>313</v>
      </c>
      <c r="E9" s="348" t="s">
        <v>314</v>
      </c>
      <c r="F9" s="213" t="s">
        <v>315</v>
      </c>
      <c r="G9" s="213"/>
      <c r="H9" s="213"/>
      <c r="I9" s="213"/>
      <c r="J9" s="4">
        <v>2007</v>
      </c>
      <c r="K9" s="7">
        <v>2008</v>
      </c>
      <c r="L9" s="283" t="s">
        <v>316</v>
      </c>
    </row>
    <row r="10" spans="1:12" ht="24.75">
      <c r="A10" s="283"/>
      <c r="B10" s="283"/>
      <c r="C10" s="283" t="s">
        <v>317</v>
      </c>
      <c r="D10" s="283" t="s">
        <v>318</v>
      </c>
      <c r="E10" s="283" t="s">
        <v>319</v>
      </c>
      <c r="F10" s="349" t="s">
        <v>320</v>
      </c>
      <c r="G10" s="348" t="s">
        <v>321</v>
      </c>
      <c r="H10" s="350" t="s">
        <v>322</v>
      </c>
      <c r="I10" s="349" t="s">
        <v>322</v>
      </c>
      <c r="J10" s="4"/>
      <c r="K10" s="7"/>
      <c r="L10" s="283" t="s">
        <v>323</v>
      </c>
    </row>
    <row r="11" spans="1:12" ht="24.75">
      <c r="A11" s="302"/>
      <c r="B11" s="302"/>
      <c r="C11" s="302"/>
      <c r="D11" s="240" t="s">
        <v>324</v>
      </c>
      <c r="E11" s="240">
        <v>2006</v>
      </c>
      <c r="F11" s="349"/>
      <c r="G11" s="240" t="s">
        <v>325</v>
      </c>
      <c r="H11" s="351" t="s">
        <v>170</v>
      </c>
      <c r="I11" s="14" t="s">
        <v>326</v>
      </c>
      <c r="J11" s="4"/>
      <c r="K11" s="7"/>
      <c r="L11" s="240" t="s">
        <v>327</v>
      </c>
    </row>
    <row r="12" spans="1:12" ht="12.75">
      <c r="A12" s="134">
        <v>1</v>
      </c>
      <c r="B12" s="134">
        <f>A12+1</f>
        <v>2</v>
      </c>
      <c r="C12" s="134">
        <f>B12+1</f>
        <v>3</v>
      </c>
      <c r="D12" s="134">
        <f>C12+1</f>
        <v>4</v>
      </c>
      <c r="E12" s="134">
        <f>D12+1</f>
        <v>5</v>
      </c>
      <c r="F12" s="134">
        <f>E12+1</f>
        <v>6</v>
      </c>
      <c r="G12" s="134">
        <f>F12+1</f>
        <v>7</v>
      </c>
      <c r="H12" s="134">
        <f>G12+1</f>
        <v>8</v>
      </c>
      <c r="I12" s="134">
        <v>9</v>
      </c>
      <c r="J12" s="134">
        <v>10</v>
      </c>
      <c r="K12" s="352">
        <v>11</v>
      </c>
      <c r="L12" s="134">
        <v>12</v>
      </c>
    </row>
    <row r="13" spans="1:12" ht="24.75">
      <c r="A13" s="244" t="s">
        <v>205</v>
      </c>
      <c r="B13" s="353" t="s">
        <v>207</v>
      </c>
      <c r="C13" s="354" t="s">
        <v>328</v>
      </c>
      <c r="D13" s="355">
        <f>SUM(E13,J13,K13)</f>
        <v>576000</v>
      </c>
      <c r="E13" s="355">
        <f>SUM(F13:I13)</f>
        <v>576000</v>
      </c>
      <c r="F13" s="356">
        <v>144000</v>
      </c>
      <c r="G13" s="356"/>
      <c r="H13" s="356"/>
      <c r="I13" s="356">
        <v>432000</v>
      </c>
      <c r="J13" s="357"/>
      <c r="K13" s="358"/>
      <c r="L13" s="359" t="s">
        <v>329</v>
      </c>
    </row>
    <row r="14" spans="1:12" ht="24.75">
      <c r="A14" s="244" t="s">
        <v>205</v>
      </c>
      <c r="B14" s="244" t="s">
        <v>207</v>
      </c>
      <c r="C14" s="360" t="s">
        <v>330</v>
      </c>
      <c r="D14" s="355">
        <f>SUM(E14,J14,K14)</f>
        <v>10000</v>
      </c>
      <c r="E14" s="356">
        <f>SUM(F14:H14)</f>
        <v>10000</v>
      </c>
      <c r="F14" s="185">
        <v>10000</v>
      </c>
      <c r="G14" s="361"/>
      <c r="H14" s="361"/>
      <c r="I14" s="361"/>
      <c r="J14" s="356"/>
      <c r="K14" s="356"/>
      <c r="L14" s="359" t="s">
        <v>329</v>
      </c>
    </row>
    <row r="15" spans="1:12" ht="24.75">
      <c r="A15" s="244" t="s">
        <v>205</v>
      </c>
      <c r="B15" s="244" t="s">
        <v>207</v>
      </c>
      <c r="C15" s="360" t="s">
        <v>331</v>
      </c>
      <c r="D15" s="355">
        <f>SUM(E15,J15,K15)</f>
        <v>10000</v>
      </c>
      <c r="E15" s="356">
        <f>SUM(F15:H15)</f>
        <v>10000</v>
      </c>
      <c r="F15" s="356">
        <v>10000</v>
      </c>
      <c r="G15" s="361"/>
      <c r="H15" s="361"/>
      <c r="I15" s="361"/>
      <c r="J15" s="356"/>
      <c r="K15" s="356"/>
      <c r="L15" s="159" t="s">
        <v>329</v>
      </c>
    </row>
    <row r="16" spans="1:12" ht="24.75">
      <c r="A16" s="244" t="s">
        <v>205</v>
      </c>
      <c r="B16" s="244" t="s">
        <v>207</v>
      </c>
      <c r="C16" s="360" t="s">
        <v>332</v>
      </c>
      <c r="D16" s="355">
        <f>SUM(E16,J16,K16)</f>
        <v>420000</v>
      </c>
      <c r="E16" s="356">
        <f>SUM(F16:H16)</f>
        <v>20000</v>
      </c>
      <c r="F16" s="356">
        <v>20000</v>
      </c>
      <c r="G16" s="361"/>
      <c r="H16" s="361"/>
      <c r="I16" s="361"/>
      <c r="J16" s="356">
        <v>400000</v>
      </c>
      <c r="K16" s="356"/>
      <c r="L16" s="159" t="s">
        <v>329</v>
      </c>
    </row>
    <row r="17" spans="1:12" ht="36.75">
      <c r="A17" s="244" t="s">
        <v>333</v>
      </c>
      <c r="B17" s="244" t="s">
        <v>215</v>
      </c>
      <c r="C17" s="360" t="s">
        <v>334</v>
      </c>
      <c r="D17" s="355">
        <f>SUM(E17,J17,K17)</f>
        <v>3723001</v>
      </c>
      <c r="E17" s="355">
        <f>SUM(F17:I17)</f>
        <v>3723001</v>
      </c>
      <c r="F17" s="356">
        <f>75000+228450</f>
        <v>303450</v>
      </c>
      <c r="G17" s="361"/>
      <c r="H17" s="356">
        <f>60000+195000</f>
        <v>255000</v>
      </c>
      <c r="I17" s="356">
        <f>765000+2399551</f>
        <v>3164551</v>
      </c>
      <c r="J17" s="356"/>
      <c r="K17" s="356"/>
      <c r="L17" s="159" t="s">
        <v>335</v>
      </c>
    </row>
    <row r="18" spans="1:12" ht="24.75">
      <c r="A18" s="362" t="s">
        <v>336</v>
      </c>
      <c r="B18" s="244" t="s">
        <v>337</v>
      </c>
      <c r="C18" s="360" t="s">
        <v>338</v>
      </c>
      <c r="D18" s="355">
        <f>SUM(E18,J18,K18)</f>
        <v>20000</v>
      </c>
      <c r="E18" s="355">
        <f>SUM(F18:I18)</f>
        <v>20000</v>
      </c>
      <c r="F18" s="355">
        <v>20000</v>
      </c>
      <c r="G18" s="363"/>
      <c r="H18" s="364"/>
      <c r="I18" s="358"/>
      <c r="J18" s="149"/>
      <c r="K18" s="356"/>
      <c r="L18" s="159" t="s">
        <v>329</v>
      </c>
    </row>
    <row r="19" spans="1:12" ht="24.75">
      <c r="A19" s="244" t="s">
        <v>154</v>
      </c>
      <c r="B19" s="244" t="s">
        <v>339</v>
      </c>
      <c r="C19" s="365" t="s">
        <v>340</v>
      </c>
      <c r="D19" s="355">
        <f>SUM(E19,J19,K19)</f>
        <v>60000</v>
      </c>
      <c r="E19" s="355">
        <f>SUM(F19:I19)</f>
        <v>30000</v>
      </c>
      <c r="F19" s="355">
        <v>30000</v>
      </c>
      <c r="G19" s="366"/>
      <c r="H19" s="355"/>
      <c r="I19" s="355"/>
      <c r="J19" s="355">
        <v>30000</v>
      </c>
      <c r="K19" s="355"/>
      <c r="L19" s="359" t="s">
        <v>329</v>
      </c>
    </row>
    <row r="20" spans="1:12" ht="36.75">
      <c r="A20" s="244" t="s">
        <v>154</v>
      </c>
      <c r="B20" s="244" t="s">
        <v>341</v>
      </c>
      <c r="C20" s="367" t="s">
        <v>342</v>
      </c>
      <c r="D20" s="355">
        <f>SUM(E20,J20,K20)</f>
        <v>259000</v>
      </c>
      <c r="E20" s="355">
        <f>SUM(F20:I20)</f>
        <v>259000</v>
      </c>
      <c r="F20" s="356">
        <v>60000</v>
      </c>
      <c r="G20" s="361"/>
      <c r="H20" s="356"/>
      <c r="I20" s="356">
        <v>199000</v>
      </c>
      <c r="J20" s="355"/>
      <c r="K20" s="355"/>
      <c r="L20" s="359" t="s">
        <v>329</v>
      </c>
    </row>
    <row r="21" spans="1:12" ht="24.75">
      <c r="A21" s="244" t="s">
        <v>154</v>
      </c>
      <c r="B21" s="353" t="s">
        <v>341</v>
      </c>
      <c r="C21" s="354" t="s">
        <v>343</v>
      </c>
      <c r="D21" s="355">
        <f>SUM(E21,J21,K21)</f>
        <v>403000</v>
      </c>
      <c r="E21" s="355">
        <f>SUM(F21:I21)</f>
        <v>403000</v>
      </c>
      <c r="F21" s="356">
        <v>81500</v>
      </c>
      <c r="G21" s="356"/>
      <c r="H21" s="356"/>
      <c r="I21" s="356">
        <v>321500</v>
      </c>
      <c r="J21" s="368"/>
      <c r="K21" s="369"/>
      <c r="L21" s="359" t="s">
        <v>329</v>
      </c>
    </row>
    <row r="22" spans="1:12" ht="24.75">
      <c r="A22" s="244" t="s">
        <v>154</v>
      </c>
      <c r="B22" s="244" t="s">
        <v>341</v>
      </c>
      <c r="C22" s="360" t="s">
        <v>344</v>
      </c>
      <c r="D22" s="355">
        <f>SUM(E22,J22,K22)</f>
        <v>305000</v>
      </c>
      <c r="E22" s="355">
        <f>SUM(F22:I22)</f>
        <v>5000</v>
      </c>
      <c r="F22" s="356">
        <v>5000</v>
      </c>
      <c r="G22" s="361"/>
      <c r="H22" s="356"/>
      <c r="I22" s="356"/>
      <c r="J22" s="356"/>
      <c r="K22" s="356">
        <v>300000</v>
      </c>
      <c r="L22" s="159" t="s">
        <v>329</v>
      </c>
    </row>
    <row r="23" spans="1:12" ht="24.75">
      <c r="A23" s="244" t="s">
        <v>154</v>
      </c>
      <c r="B23" s="244" t="s">
        <v>341</v>
      </c>
      <c r="C23" s="360" t="s">
        <v>345</v>
      </c>
      <c r="D23" s="355">
        <f>SUM(E23,J23,K23)</f>
        <v>10000</v>
      </c>
      <c r="E23" s="355">
        <f>SUM(F23:I23)</f>
        <v>10000</v>
      </c>
      <c r="F23" s="356">
        <v>10000</v>
      </c>
      <c r="G23" s="361"/>
      <c r="H23" s="356"/>
      <c r="I23" s="356"/>
      <c r="J23" s="356"/>
      <c r="K23" s="356"/>
      <c r="L23" s="159" t="s">
        <v>329</v>
      </c>
    </row>
    <row r="24" spans="1:12" ht="24.75">
      <c r="A24" s="244" t="s">
        <v>154</v>
      </c>
      <c r="B24" s="244" t="s">
        <v>341</v>
      </c>
      <c r="C24" s="360" t="s">
        <v>346</v>
      </c>
      <c r="D24" s="355">
        <f>SUM(E24,J24,K24)</f>
        <v>67500</v>
      </c>
      <c r="E24" s="355">
        <f>SUM(F24:I24)</f>
        <v>67500</v>
      </c>
      <c r="F24" s="356">
        <v>50000</v>
      </c>
      <c r="G24" s="361"/>
      <c r="H24" s="356">
        <v>17500</v>
      </c>
      <c r="I24" s="356"/>
      <c r="J24" s="356"/>
      <c r="K24" s="356"/>
      <c r="L24" s="159" t="s">
        <v>329</v>
      </c>
    </row>
    <row r="25" spans="1:12" ht="26.25" customHeight="1">
      <c r="A25" s="370" t="s">
        <v>347</v>
      </c>
      <c r="B25" s="370"/>
      <c r="C25" s="370"/>
      <c r="D25" s="120">
        <f>SUM(D13:D24)</f>
        <v>5863501</v>
      </c>
      <c r="E25" s="120">
        <f>SUM(E13:E24)</f>
        <v>5133501</v>
      </c>
      <c r="F25" s="120">
        <f>SUM(F13:F24)</f>
        <v>743950</v>
      </c>
      <c r="G25" s="120">
        <f>SUM(G13:G24)</f>
        <v>0</v>
      </c>
      <c r="H25" s="120">
        <f>SUM(H13:H24)</f>
        <v>272500</v>
      </c>
      <c r="I25" s="120">
        <f>SUM(I13:I24)</f>
        <v>4117051</v>
      </c>
      <c r="J25" s="120">
        <f>SUM(J13:J24)</f>
        <v>430000</v>
      </c>
      <c r="K25" s="120">
        <f>SUM(K13:K24)</f>
        <v>300000</v>
      </c>
      <c r="L25" s="366"/>
    </row>
    <row r="26" ht="15" customHeight="1"/>
    <row r="27" spans="1:13" ht="15">
      <c r="A27" s="329"/>
      <c r="B27" s="329"/>
      <c r="C27" s="329"/>
      <c r="D27" s="329"/>
      <c r="E27" s="329"/>
      <c r="F27" s="329"/>
      <c r="G27" s="329"/>
      <c r="H27" s="329"/>
      <c r="I27" s="328"/>
      <c r="J27" s="328"/>
      <c r="K27" s="328"/>
      <c r="L27" s="328"/>
      <c r="M27" s="329"/>
    </row>
    <row r="28" spans="2:13" ht="15">
      <c r="B28" s="330" t="s">
        <v>348</v>
      </c>
      <c r="C28" s="371"/>
      <c r="I28" s="329"/>
      <c r="K28" s="329"/>
      <c r="M28" s="330"/>
    </row>
  </sheetData>
  <mergeCells count="11">
    <mergeCell ref="H1:K1"/>
    <mergeCell ref="H2:K2"/>
    <mergeCell ref="H3:K3"/>
    <mergeCell ref="A5:L5"/>
    <mergeCell ref="A6:L6"/>
    <mergeCell ref="E8:K8"/>
    <mergeCell ref="F9:I9"/>
    <mergeCell ref="J9:J11"/>
    <mergeCell ref="K9:K11"/>
    <mergeCell ref="F10:F11"/>
    <mergeCell ref="A25:C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6"/>
  <sheetViews>
    <sheetView zoomScale="80" zoomScaleNormal="80" zoomScaleSheetLayoutView="55" workbookViewId="0" topLeftCell="A1">
      <selection activeCell="A1" sqref="A1"/>
    </sheetView>
  </sheetViews>
  <sheetFormatPr defaultColWidth="12.00390625" defaultRowHeight="12.75"/>
  <cols>
    <col min="1" max="1" width="5.125" style="0" customWidth="1"/>
    <col min="2" max="2" width="21.625" style="0" customWidth="1"/>
    <col min="3" max="13" width="11.625" style="0" customWidth="1"/>
    <col min="14" max="14" width="12.50390625" style="0" customWidth="1"/>
    <col min="15" max="16" width="9.125" style="0" customWidth="1"/>
    <col min="17" max="17" width="9.375" style="0" customWidth="1"/>
    <col min="18" max="16384" width="11.625" style="0" customWidth="1"/>
  </cols>
  <sheetData>
    <row r="1" spans="1:19" ht="12.75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4" t="s">
        <v>349</v>
      </c>
      <c r="P1" s="372"/>
      <c r="Q1" s="372"/>
      <c r="R1" s="373"/>
      <c r="S1" s="373"/>
    </row>
    <row r="2" spans="1:19" ht="12.75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4" t="s">
        <v>1</v>
      </c>
      <c r="P2" s="372"/>
      <c r="Q2" s="372"/>
      <c r="R2" s="373"/>
      <c r="S2" s="373"/>
    </row>
    <row r="3" spans="1:19" ht="12.75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4" t="s">
        <v>172</v>
      </c>
      <c r="P3" s="372"/>
      <c r="Q3" s="372"/>
      <c r="R3" s="373"/>
      <c r="S3" s="373"/>
    </row>
    <row r="4" spans="1:19" ht="12.75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3"/>
      <c r="S4" s="373"/>
    </row>
    <row r="5" spans="1:19" ht="12.75">
      <c r="A5" s="372" t="s">
        <v>350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3"/>
      <c r="S5" s="373"/>
    </row>
    <row r="6" spans="1:19" ht="12.75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ht="12.75">
      <c r="A7" s="374" t="s">
        <v>351</v>
      </c>
      <c r="B7" s="374" t="s">
        <v>352</v>
      </c>
      <c r="C7" s="375" t="s">
        <v>353</v>
      </c>
      <c r="D7" s="375" t="s">
        <v>354</v>
      </c>
      <c r="E7" s="375" t="s">
        <v>355</v>
      </c>
      <c r="F7" s="374" t="s">
        <v>356</v>
      </c>
      <c r="G7" s="374"/>
      <c r="H7" s="374" t="s">
        <v>357</v>
      </c>
      <c r="I7" s="374"/>
      <c r="J7" s="374"/>
      <c r="K7" s="374"/>
      <c r="L7" s="374"/>
      <c r="M7" s="374"/>
      <c r="N7" s="374"/>
      <c r="O7" s="374"/>
      <c r="P7" s="374"/>
      <c r="Q7" s="374"/>
      <c r="R7" s="373"/>
      <c r="S7" s="373"/>
    </row>
    <row r="8" spans="1:19" ht="12.75">
      <c r="A8" s="374"/>
      <c r="B8" s="374"/>
      <c r="C8" s="375"/>
      <c r="D8" s="375"/>
      <c r="E8" s="375"/>
      <c r="F8" s="375" t="s">
        <v>358</v>
      </c>
      <c r="G8" s="375" t="s">
        <v>359</v>
      </c>
      <c r="H8" s="374" t="s">
        <v>20</v>
      </c>
      <c r="I8" s="374"/>
      <c r="J8" s="374"/>
      <c r="K8" s="374"/>
      <c r="L8" s="374"/>
      <c r="M8" s="374"/>
      <c r="N8" s="374"/>
      <c r="O8" s="374"/>
      <c r="P8" s="374"/>
      <c r="Q8" s="374"/>
      <c r="R8" s="373"/>
      <c r="S8" s="373"/>
    </row>
    <row r="9" spans="1:19" ht="12.75">
      <c r="A9" s="374"/>
      <c r="B9" s="374"/>
      <c r="C9" s="375"/>
      <c r="D9" s="375"/>
      <c r="E9" s="375"/>
      <c r="F9" s="375"/>
      <c r="G9" s="375"/>
      <c r="H9" s="375" t="s">
        <v>360</v>
      </c>
      <c r="I9" s="374" t="s">
        <v>361</v>
      </c>
      <c r="J9" s="374"/>
      <c r="K9" s="374"/>
      <c r="L9" s="374"/>
      <c r="M9" s="374"/>
      <c r="N9" s="374"/>
      <c r="O9" s="374"/>
      <c r="P9" s="374"/>
      <c r="Q9" s="374"/>
      <c r="R9" s="373"/>
      <c r="S9" s="373"/>
    </row>
    <row r="10" spans="1:19" ht="12.75">
      <c r="A10" s="374"/>
      <c r="B10" s="374"/>
      <c r="C10" s="375"/>
      <c r="D10" s="375"/>
      <c r="E10" s="375"/>
      <c r="F10" s="375"/>
      <c r="G10" s="375"/>
      <c r="H10" s="375"/>
      <c r="I10" s="374" t="s">
        <v>362</v>
      </c>
      <c r="J10" s="374"/>
      <c r="K10" s="374"/>
      <c r="L10" s="374"/>
      <c r="M10" s="374" t="s">
        <v>359</v>
      </c>
      <c r="N10" s="374"/>
      <c r="O10" s="374"/>
      <c r="P10" s="374"/>
      <c r="Q10" s="374"/>
      <c r="R10" s="373"/>
      <c r="S10" s="373"/>
    </row>
    <row r="11" spans="1:19" ht="12.75">
      <c r="A11" s="374"/>
      <c r="B11" s="374"/>
      <c r="C11" s="375"/>
      <c r="D11" s="375"/>
      <c r="E11" s="375"/>
      <c r="F11" s="375"/>
      <c r="G11" s="375"/>
      <c r="H11" s="375"/>
      <c r="I11" s="375" t="s">
        <v>363</v>
      </c>
      <c r="J11" s="374" t="s">
        <v>364</v>
      </c>
      <c r="K11" s="374"/>
      <c r="L11" s="374"/>
      <c r="M11" s="375" t="s">
        <v>365</v>
      </c>
      <c r="N11" s="375" t="s">
        <v>364</v>
      </c>
      <c r="O11" s="375"/>
      <c r="P11" s="375"/>
      <c r="Q11" s="375"/>
      <c r="R11" s="373"/>
      <c r="S11" s="373"/>
    </row>
    <row r="12" spans="1:19" ht="42.75">
      <c r="A12" s="374"/>
      <c r="B12" s="374"/>
      <c r="C12" s="375"/>
      <c r="D12" s="375"/>
      <c r="E12" s="375"/>
      <c r="F12" s="375"/>
      <c r="G12" s="375"/>
      <c r="H12" s="375"/>
      <c r="I12" s="375"/>
      <c r="J12" s="375" t="s">
        <v>366</v>
      </c>
      <c r="K12" s="375" t="s">
        <v>367</v>
      </c>
      <c r="L12" s="375" t="s">
        <v>368</v>
      </c>
      <c r="M12" s="375"/>
      <c r="N12" s="375" t="s">
        <v>369</v>
      </c>
      <c r="O12" s="375" t="s">
        <v>366</v>
      </c>
      <c r="P12" s="375" t="s">
        <v>367</v>
      </c>
      <c r="Q12" s="375" t="s">
        <v>370</v>
      </c>
      <c r="R12" s="373"/>
      <c r="S12" s="373"/>
    </row>
    <row r="13" spans="1:19" ht="12.75">
      <c r="A13" s="376">
        <v>1</v>
      </c>
      <c r="B13" s="376">
        <v>2</v>
      </c>
      <c r="C13" s="376">
        <v>3</v>
      </c>
      <c r="D13" s="376">
        <v>4</v>
      </c>
      <c r="E13" s="376">
        <v>5</v>
      </c>
      <c r="F13" s="376">
        <v>6</v>
      </c>
      <c r="G13" s="376">
        <v>7</v>
      </c>
      <c r="H13" s="376">
        <v>8</v>
      </c>
      <c r="I13" s="376">
        <v>9</v>
      </c>
      <c r="J13" s="376">
        <v>10</v>
      </c>
      <c r="K13" s="376">
        <v>11</v>
      </c>
      <c r="L13" s="376">
        <v>12</v>
      </c>
      <c r="M13" s="376">
        <v>13</v>
      </c>
      <c r="N13" s="376">
        <v>14</v>
      </c>
      <c r="O13" s="376">
        <v>15</v>
      </c>
      <c r="P13" s="376">
        <v>16</v>
      </c>
      <c r="Q13" s="376">
        <v>17</v>
      </c>
      <c r="R13" s="373"/>
      <c r="S13" s="373"/>
    </row>
    <row r="14" spans="1:19" ht="12.75">
      <c r="A14" s="377">
        <v>1</v>
      </c>
      <c r="B14" s="378" t="s">
        <v>371</v>
      </c>
      <c r="C14" s="379" t="s">
        <v>372</v>
      </c>
      <c r="D14" s="379"/>
      <c r="E14" s="380">
        <f>E19+E26+E33+E40</f>
        <v>4960580</v>
      </c>
      <c r="F14" s="380">
        <f>F19+F26+F33+F40</f>
        <v>843845</v>
      </c>
      <c r="G14" s="380">
        <f>G19+G26+G33+G40</f>
        <v>4116735</v>
      </c>
      <c r="H14" s="380">
        <f>H19+H26+H33+H40</f>
        <v>4961001</v>
      </c>
      <c r="I14" s="380">
        <f>I19+I26+I33+I40</f>
        <v>843950</v>
      </c>
      <c r="J14" s="380">
        <f>J19+J26+J33+J40</f>
        <v>0</v>
      </c>
      <c r="K14" s="380">
        <f>K19+K26+K33+K40</f>
        <v>0</v>
      </c>
      <c r="L14" s="380">
        <f>L19+L26+L33+L40</f>
        <v>843950</v>
      </c>
      <c r="M14" s="380">
        <f>M19+M26+M33+M40</f>
        <v>4117051</v>
      </c>
      <c r="N14" s="380">
        <f>N19+N26+N33+N40</f>
        <v>4117051</v>
      </c>
      <c r="O14" s="380">
        <f>O19+O26+O33+O40</f>
        <v>0</v>
      </c>
      <c r="P14" s="380">
        <f>P19+P26+P33+P40</f>
        <v>0</v>
      </c>
      <c r="Q14" s="380">
        <f>Q19+Q26+Q33+Q40</f>
        <v>0</v>
      </c>
      <c r="R14" s="373"/>
      <c r="S14" s="373"/>
    </row>
    <row r="15" spans="1:19" ht="12.75">
      <c r="A15" s="381" t="s">
        <v>373</v>
      </c>
      <c r="B15" s="378" t="s">
        <v>374</v>
      </c>
      <c r="C15" s="382" t="s">
        <v>375</v>
      </c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4"/>
      <c r="R15" s="373"/>
      <c r="S15" s="373"/>
    </row>
    <row r="16" spans="1:19" ht="12.75">
      <c r="A16" s="381"/>
      <c r="B16" s="378" t="s">
        <v>376</v>
      </c>
      <c r="C16" s="385">
        <v>3</v>
      </c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7"/>
      <c r="R16" s="373"/>
      <c r="S16" s="373"/>
    </row>
    <row r="17" spans="1:19" ht="12.75">
      <c r="A17" s="381"/>
      <c r="B17" s="378" t="s">
        <v>377</v>
      </c>
      <c r="C17" s="388" t="s">
        <v>378</v>
      </c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7"/>
      <c r="R17" s="373"/>
      <c r="S17" s="373"/>
    </row>
    <row r="18" spans="1:19" ht="12.75">
      <c r="A18" s="381"/>
      <c r="B18" s="378" t="s">
        <v>379</v>
      </c>
      <c r="C18" s="389" t="s">
        <v>380</v>
      </c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1"/>
      <c r="R18" s="373"/>
      <c r="S18" s="373"/>
    </row>
    <row r="19" spans="1:19" ht="12.75">
      <c r="A19" s="381"/>
      <c r="B19" s="378" t="s">
        <v>381</v>
      </c>
      <c r="C19" s="378"/>
      <c r="D19" s="392" t="s">
        <v>382</v>
      </c>
      <c r="E19" s="380">
        <f>F19+G19</f>
        <v>575579</v>
      </c>
      <c r="F19" s="380">
        <v>143895</v>
      </c>
      <c r="G19" s="380">
        <v>431684</v>
      </c>
      <c r="H19" s="380">
        <f>I19+M19</f>
        <v>576000</v>
      </c>
      <c r="I19" s="380">
        <f>SUM(J19:L19)</f>
        <v>144000</v>
      </c>
      <c r="J19" s="380"/>
      <c r="K19" s="380"/>
      <c r="L19" s="380">
        <v>144000</v>
      </c>
      <c r="M19" s="380">
        <f>SUM(N19:Q19)</f>
        <v>432000</v>
      </c>
      <c r="N19" s="380">
        <v>432000</v>
      </c>
      <c r="O19" s="380"/>
      <c r="P19" s="380"/>
      <c r="Q19" s="380"/>
      <c r="R19" s="373"/>
      <c r="S19" s="373"/>
    </row>
    <row r="20" spans="1:19" ht="12.75">
      <c r="A20" s="381"/>
      <c r="B20" s="378" t="s">
        <v>383</v>
      </c>
      <c r="C20" s="393"/>
      <c r="D20" s="393"/>
      <c r="E20" s="380">
        <f>F20+G20</f>
        <v>575579</v>
      </c>
      <c r="F20" s="380">
        <v>143895</v>
      </c>
      <c r="G20" s="380">
        <v>431684</v>
      </c>
      <c r="H20" s="380">
        <f>I20+M20</f>
        <v>576000</v>
      </c>
      <c r="I20" s="380">
        <f>SUM(J20:L20)</f>
        <v>144000</v>
      </c>
      <c r="J20" s="380"/>
      <c r="K20" s="380"/>
      <c r="L20" s="380">
        <v>144000</v>
      </c>
      <c r="M20" s="380">
        <f>SUM(N20:Q20)</f>
        <v>432000</v>
      </c>
      <c r="N20" s="380">
        <v>432000</v>
      </c>
      <c r="O20" s="380"/>
      <c r="P20" s="380"/>
      <c r="Q20" s="380"/>
      <c r="R20" s="373"/>
      <c r="S20" s="373"/>
    </row>
    <row r="21" spans="1:19" ht="12.75">
      <c r="A21" s="381"/>
      <c r="B21" s="378" t="s">
        <v>384</v>
      </c>
      <c r="C21" s="394"/>
      <c r="D21" s="394"/>
      <c r="E21" s="378"/>
      <c r="F21" s="378"/>
      <c r="G21" s="378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73"/>
      <c r="S21" s="373"/>
    </row>
    <row r="22" spans="1:19" ht="12.75">
      <c r="A22" s="381" t="s">
        <v>385</v>
      </c>
      <c r="B22" s="378" t="s">
        <v>374</v>
      </c>
      <c r="C22" s="395" t="s">
        <v>386</v>
      </c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4"/>
      <c r="R22" s="373"/>
      <c r="S22" s="373"/>
    </row>
    <row r="23" spans="1:19" ht="12.75">
      <c r="A23" s="381"/>
      <c r="B23" s="378" t="s">
        <v>376</v>
      </c>
      <c r="C23" s="385" t="s">
        <v>387</v>
      </c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7"/>
      <c r="R23" s="373"/>
      <c r="S23" s="373"/>
    </row>
    <row r="24" spans="1:19" ht="12.75">
      <c r="A24" s="381"/>
      <c r="B24" s="378" t="s">
        <v>377</v>
      </c>
      <c r="C24" s="385" t="s">
        <v>388</v>
      </c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7"/>
      <c r="R24" s="373"/>
      <c r="S24" s="373"/>
    </row>
    <row r="25" spans="1:19" ht="12.75">
      <c r="A25" s="381"/>
      <c r="B25" s="378" t="s">
        <v>379</v>
      </c>
      <c r="C25" s="389" t="s">
        <v>389</v>
      </c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1"/>
      <c r="R25" s="373"/>
      <c r="S25" s="373"/>
    </row>
    <row r="26" spans="1:19" ht="12.75">
      <c r="A26" s="381"/>
      <c r="B26" s="378" t="s">
        <v>381</v>
      </c>
      <c r="C26" s="378"/>
      <c r="D26" s="392" t="s">
        <v>390</v>
      </c>
      <c r="E26" s="380">
        <f>F26+G26</f>
        <v>259000</v>
      </c>
      <c r="F26" s="380">
        <f>I26</f>
        <v>60000</v>
      </c>
      <c r="G26" s="380">
        <f>M26</f>
        <v>199000</v>
      </c>
      <c r="H26" s="380">
        <f>I26+M26</f>
        <v>259000</v>
      </c>
      <c r="I26" s="380">
        <f>SUM(J26:L26)</f>
        <v>60000</v>
      </c>
      <c r="J26" s="380"/>
      <c r="K26" s="380"/>
      <c r="L26" s="380">
        <v>60000</v>
      </c>
      <c r="M26" s="396">
        <f>SUM(N26:Q26)</f>
        <v>199000</v>
      </c>
      <c r="N26" s="396">
        <v>199000</v>
      </c>
      <c r="O26" s="397"/>
      <c r="P26" s="397"/>
      <c r="Q26" s="397"/>
      <c r="R26" s="373"/>
      <c r="S26" s="373"/>
    </row>
    <row r="27" spans="1:19" ht="12.75">
      <c r="A27" s="381"/>
      <c r="B27" s="378" t="s">
        <v>383</v>
      </c>
      <c r="C27" s="393"/>
      <c r="D27" s="393"/>
      <c r="E27" s="380">
        <f>F27+G27</f>
        <v>259000</v>
      </c>
      <c r="F27" s="380">
        <f>I27</f>
        <v>60000</v>
      </c>
      <c r="G27" s="380">
        <f>M27</f>
        <v>199000</v>
      </c>
      <c r="H27" s="380">
        <f>I27+M27</f>
        <v>259000</v>
      </c>
      <c r="I27" s="380">
        <f>SUM(J27:L27)</f>
        <v>60000</v>
      </c>
      <c r="J27" s="380"/>
      <c r="K27" s="380"/>
      <c r="L27" s="380">
        <v>60000</v>
      </c>
      <c r="M27" s="397">
        <f>SUM(N27:Q27)</f>
        <v>199000</v>
      </c>
      <c r="N27" s="397">
        <v>199000</v>
      </c>
      <c r="O27" s="398"/>
      <c r="P27" s="398"/>
      <c r="Q27" s="398"/>
      <c r="R27" s="373"/>
      <c r="S27" s="373"/>
    </row>
    <row r="28" spans="1:19" ht="12.75">
      <c r="A28" s="381"/>
      <c r="B28" s="378" t="s">
        <v>384</v>
      </c>
      <c r="C28" s="394"/>
      <c r="D28" s="394"/>
      <c r="E28" s="378"/>
      <c r="F28" s="378"/>
      <c r="G28" s="378"/>
      <c r="H28" s="399"/>
      <c r="I28" s="399"/>
      <c r="J28" s="399"/>
      <c r="K28" s="399"/>
      <c r="L28" s="399"/>
      <c r="M28" s="399"/>
      <c r="N28" s="399"/>
      <c r="O28" s="399"/>
      <c r="P28" s="394"/>
      <c r="Q28" s="394"/>
      <c r="R28" s="373"/>
      <c r="S28" s="373"/>
    </row>
    <row r="29" spans="1:19" ht="12.75">
      <c r="A29" s="381" t="s">
        <v>391</v>
      </c>
      <c r="B29" s="378" t="s">
        <v>374</v>
      </c>
      <c r="C29" s="395" t="s">
        <v>386</v>
      </c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4"/>
      <c r="R29" s="373"/>
      <c r="S29" s="373"/>
    </row>
    <row r="30" spans="1:19" ht="12.75">
      <c r="A30" s="381"/>
      <c r="B30" s="378" t="s">
        <v>376</v>
      </c>
      <c r="C30" s="385" t="s">
        <v>387</v>
      </c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7"/>
      <c r="R30" s="373"/>
      <c r="S30" s="373"/>
    </row>
    <row r="31" spans="1:19" ht="12.75">
      <c r="A31" s="381"/>
      <c r="B31" s="378" t="s">
        <v>377</v>
      </c>
      <c r="C31" s="385" t="s">
        <v>388</v>
      </c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7"/>
      <c r="R31" s="373"/>
      <c r="S31" s="373"/>
    </row>
    <row r="32" spans="1:19" ht="12.75">
      <c r="A32" s="381"/>
      <c r="B32" s="378" t="s">
        <v>379</v>
      </c>
      <c r="C32" s="389" t="s">
        <v>343</v>
      </c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1"/>
      <c r="R32" s="373"/>
      <c r="S32" s="373"/>
    </row>
    <row r="33" spans="1:19" ht="12.75">
      <c r="A33" s="381"/>
      <c r="B33" s="378" t="s">
        <v>381</v>
      </c>
      <c r="C33" s="378"/>
      <c r="D33" s="392" t="s">
        <v>390</v>
      </c>
      <c r="E33" s="380">
        <f>E34+E35</f>
        <v>403000</v>
      </c>
      <c r="F33" s="380">
        <f>I33</f>
        <v>81500</v>
      </c>
      <c r="G33" s="380">
        <f>M33</f>
        <v>321500</v>
      </c>
      <c r="H33" s="380">
        <f>I33+M33</f>
        <v>403000</v>
      </c>
      <c r="I33" s="380">
        <f>SUM(J33:L33)</f>
        <v>81500</v>
      </c>
      <c r="J33" s="380"/>
      <c r="K33" s="380"/>
      <c r="L33" s="380">
        <v>81500</v>
      </c>
      <c r="M33" s="396">
        <f>SUM(N33:Q33)</f>
        <v>321500</v>
      </c>
      <c r="N33" s="396">
        <v>321500</v>
      </c>
      <c r="O33" s="397"/>
      <c r="P33" s="397"/>
      <c r="Q33" s="397"/>
      <c r="R33" s="373"/>
      <c r="S33" s="373"/>
    </row>
    <row r="34" spans="1:19" ht="12.75">
      <c r="A34" s="381"/>
      <c r="B34" s="378" t="s">
        <v>383</v>
      </c>
      <c r="C34" s="393"/>
      <c r="D34" s="393"/>
      <c r="E34" s="380">
        <f>F34+G34</f>
        <v>403000</v>
      </c>
      <c r="F34" s="380">
        <f>I34</f>
        <v>81500</v>
      </c>
      <c r="G34" s="380">
        <f>M34</f>
        <v>321500</v>
      </c>
      <c r="H34" s="380">
        <f>I34+M34</f>
        <v>403000</v>
      </c>
      <c r="I34" s="380">
        <f>SUM(J34:L34)</f>
        <v>81500</v>
      </c>
      <c r="J34" s="380"/>
      <c r="K34" s="380"/>
      <c r="L34" s="380">
        <v>81500</v>
      </c>
      <c r="M34" s="397">
        <f>SUM(N34:Q34)</f>
        <v>321500</v>
      </c>
      <c r="N34" s="397">
        <v>321500</v>
      </c>
      <c r="O34" s="398"/>
      <c r="P34" s="398"/>
      <c r="Q34" s="398"/>
      <c r="R34" s="373"/>
      <c r="S34" s="373"/>
    </row>
    <row r="35" spans="1:19" ht="12.75">
      <c r="A35" s="381"/>
      <c r="B35" s="378" t="s">
        <v>384</v>
      </c>
      <c r="C35" s="394"/>
      <c r="D35" s="394"/>
      <c r="E35" s="378"/>
      <c r="F35" s="378"/>
      <c r="G35" s="378"/>
      <c r="H35" s="399"/>
      <c r="I35" s="399"/>
      <c r="J35" s="399"/>
      <c r="K35" s="399"/>
      <c r="L35" s="399"/>
      <c r="M35" s="399"/>
      <c r="N35" s="399"/>
      <c r="O35" s="399"/>
      <c r="P35" s="394"/>
      <c r="Q35" s="394"/>
      <c r="R35" s="373"/>
      <c r="S35" s="373"/>
    </row>
    <row r="36" spans="1:19" ht="12.75">
      <c r="A36" s="381" t="s">
        <v>392</v>
      </c>
      <c r="B36" s="378" t="s">
        <v>374</v>
      </c>
      <c r="C36" s="382" t="s">
        <v>375</v>
      </c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4"/>
      <c r="R36" s="373"/>
      <c r="S36" s="373"/>
    </row>
    <row r="37" spans="1:19" ht="12.75">
      <c r="A37" s="381"/>
      <c r="B37" s="378" t="s">
        <v>376</v>
      </c>
      <c r="C37" s="385">
        <v>3</v>
      </c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7"/>
      <c r="R37" s="373"/>
      <c r="S37" s="373"/>
    </row>
    <row r="38" spans="1:19" ht="12.75">
      <c r="A38" s="381"/>
      <c r="B38" s="378" t="s">
        <v>377</v>
      </c>
      <c r="C38" s="388" t="s">
        <v>378</v>
      </c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7"/>
      <c r="R38" s="373"/>
      <c r="S38" s="373"/>
    </row>
    <row r="39" spans="1:19" ht="12.75">
      <c r="A39" s="381"/>
      <c r="B39" s="378" t="s">
        <v>379</v>
      </c>
      <c r="C39" s="389" t="s">
        <v>393</v>
      </c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1"/>
      <c r="R39" s="373"/>
      <c r="S39" s="373"/>
    </row>
    <row r="40" spans="1:19" ht="12.75">
      <c r="A40" s="381"/>
      <c r="B40" s="378" t="s">
        <v>381</v>
      </c>
      <c r="C40" s="378"/>
      <c r="D40" s="392" t="s">
        <v>394</v>
      </c>
      <c r="E40" s="380">
        <f>E41+E42</f>
        <v>3723001</v>
      </c>
      <c r="F40" s="380">
        <f>F41+F42</f>
        <v>558450</v>
      </c>
      <c r="G40" s="380">
        <f>G41+G42</f>
        <v>3164551</v>
      </c>
      <c r="H40" s="380">
        <f>H41+H42</f>
        <v>3723001</v>
      </c>
      <c r="I40" s="380">
        <f>I41+I42</f>
        <v>558450</v>
      </c>
      <c r="J40" s="380">
        <f>J41+J42</f>
        <v>0</v>
      </c>
      <c r="K40" s="380">
        <f>K41+K42</f>
        <v>0</v>
      </c>
      <c r="L40" s="380">
        <f>L41+L42</f>
        <v>558450</v>
      </c>
      <c r="M40" s="380">
        <f>M41+M42</f>
        <v>3164551</v>
      </c>
      <c r="N40" s="380">
        <f>N41+N42</f>
        <v>3164551</v>
      </c>
      <c r="O40" s="380">
        <f>O41+O42</f>
        <v>0</v>
      </c>
      <c r="P40" s="380">
        <f>P41+P42</f>
        <v>0</v>
      </c>
      <c r="Q40" s="380">
        <f>Q41+Q42</f>
        <v>0</v>
      </c>
      <c r="R40" s="373"/>
      <c r="S40" s="373"/>
    </row>
    <row r="41" spans="1:19" ht="12.75">
      <c r="A41" s="381"/>
      <c r="B41" s="378" t="s">
        <v>383</v>
      </c>
      <c r="C41" s="393"/>
      <c r="D41" s="393"/>
      <c r="E41" s="380">
        <f>F41+G41</f>
        <v>3723001</v>
      </c>
      <c r="F41" s="380">
        <f>I41</f>
        <v>558450</v>
      </c>
      <c r="G41" s="380">
        <f>M41</f>
        <v>3164551</v>
      </c>
      <c r="H41" s="380">
        <f>I41+M41</f>
        <v>3723001</v>
      </c>
      <c r="I41" s="380">
        <f>SUM(J41:L41)</f>
        <v>558450</v>
      </c>
      <c r="J41" s="380"/>
      <c r="K41" s="380"/>
      <c r="L41" s="380">
        <f>255000+303450</f>
        <v>558450</v>
      </c>
      <c r="M41" s="397">
        <f>SUM(N41:Q41)</f>
        <v>3164551</v>
      </c>
      <c r="N41" s="397">
        <v>3164551</v>
      </c>
      <c r="O41" s="398"/>
      <c r="P41" s="398"/>
      <c r="Q41" s="398"/>
      <c r="R41" s="373"/>
      <c r="S41" s="373"/>
    </row>
    <row r="42" spans="1:19" ht="12.75">
      <c r="A42" s="381"/>
      <c r="B42" s="378" t="s">
        <v>384</v>
      </c>
      <c r="C42" s="394"/>
      <c r="D42" s="394"/>
      <c r="E42" s="378"/>
      <c r="F42" s="378"/>
      <c r="G42" s="378"/>
      <c r="H42" s="399"/>
      <c r="I42" s="399"/>
      <c r="J42" s="399"/>
      <c r="K42" s="399"/>
      <c r="L42" s="399"/>
      <c r="M42" s="399"/>
      <c r="N42" s="399"/>
      <c r="O42" s="399"/>
      <c r="P42" s="394"/>
      <c r="Q42" s="394"/>
      <c r="R42" s="373"/>
      <c r="S42" s="373"/>
    </row>
    <row r="43" spans="1:19" ht="12.75">
      <c r="A43" s="379" t="s">
        <v>395</v>
      </c>
      <c r="B43" s="379"/>
      <c r="C43" s="379" t="s">
        <v>372</v>
      </c>
      <c r="D43" s="379"/>
      <c r="E43" s="380">
        <f>E14</f>
        <v>4960580</v>
      </c>
      <c r="F43" s="380">
        <f>F14</f>
        <v>843845</v>
      </c>
      <c r="G43" s="380">
        <f>G14</f>
        <v>4116735</v>
      </c>
      <c r="H43" s="380">
        <f>H14</f>
        <v>4961001</v>
      </c>
      <c r="I43" s="380">
        <f>I14</f>
        <v>843950</v>
      </c>
      <c r="J43" s="380">
        <f>J14</f>
        <v>0</v>
      </c>
      <c r="K43" s="380">
        <f>K14</f>
        <v>0</v>
      </c>
      <c r="L43" s="380">
        <f>L14</f>
        <v>843950</v>
      </c>
      <c r="M43" s="380">
        <f>M14</f>
        <v>4117051</v>
      </c>
      <c r="N43" s="380">
        <f>N14</f>
        <v>4117051</v>
      </c>
      <c r="O43" s="380">
        <f>O14</f>
        <v>0</v>
      </c>
      <c r="P43" s="380">
        <f>P14</f>
        <v>0</v>
      </c>
      <c r="Q43" s="380">
        <f>Q14</f>
        <v>0</v>
      </c>
      <c r="R43" s="373"/>
      <c r="S43" s="373"/>
    </row>
    <row r="44" spans="1:19" ht="12.75">
      <c r="A44" s="3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</row>
    <row r="45" spans="1:19" ht="12.75">
      <c r="A45" s="400" t="s">
        <v>396</v>
      </c>
      <c r="B45" s="400"/>
      <c r="C45" s="400"/>
      <c r="D45" s="400"/>
      <c r="E45" s="400"/>
      <c r="F45" s="400"/>
      <c r="G45" s="400"/>
      <c r="H45" s="400"/>
      <c r="I45" s="400"/>
      <c r="J45" s="400"/>
      <c r="K45" s="373"/>
      <c r="L45" s="373"/>
      <c r="M45" s="373"/>
      <c r="N45" s="373"/>
      <c r="O45" s="373"/>
      <c r="P45" s="373"/>
      <c r="Q45" s="373"/>
      <c r="R45" s="373"/>
      <c r="S45" s="373"/>
    </row>
    <row r="46" spans="1:19" ht="12.75">
      <c r="A46" s="401" t="s">
        <v>397</v>
      </c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</row>
  </sheetData>
  <mergeCells count="27"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C14:D14"/>
    <mergeCell ref="A15:A21"/>
    <mergeCell ref="A22:A28"/>
    <mergeCell ref="A29:A35"/>
    <mergeCell ref="A36:A42"/>
    <mergeCell ref="A43:B43"/>
    <mergeCell ref="C43:D43"/>
    <mergeCell ref="A45:J4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="80" zoomScaleNormal="80" zoomScaleSheetLayoutView="55" workbookViewId="0" topLeftCell="A1">
      <selection activeCell="A1" sqref="A1"/>
    </sheetView>
  </sheetViews>
  <sheetFormatPr defaultColWidth="9.00390625" defaultRowHeight="12.75"/>
  <cols>
    <col min="1" max="1" width="6.25390625" style="2" customWidth="1"/>
    <col min="2" max="2" width="42.125" style="2" customWidth="1"/>
    <col min="3" max="3" width="20.00390625" style="2" customWidth="1"/>
    <col min="4" max="4" width="20.125" style="2" customWidth="1"/>
    <col min="5" max="6" width="11.75390625" style="2" customWidth="1"/>
    <col min="7" max="7" width="12.50390625" style="2" customWidth="1"/>
    <col min="8" max="16384" width="9.00390625" style="2" customWidth="1"/>
  </cols>
  <sheetData>
    <row r="1" spans="5:6" ht="12.75">
      <c r="E1" s="402" t="s">
        <v>398</v>
      </c>
      <c r="F1" s="402"/>
    </row>
    <row r="2" spans="5:6" ht="12.75">
      <c r="E2" s="402" t="s">
        <v>1</v>
      </c>
      <c r="F2" s="402"/>
    </row>
    <row r="3" spans="5:6" ht="12.75">
      <c r="E3" s="402" t="s">
        <v>172</v>
      </c>
      <c r="F3" s="402"/>
    </row>
    <row r="4" spans="5:6" ht="12.75">
      <c r="E4" s="403"/>
      <c r="F4" s="403"/>
    </row>
    <row r="5" spans="1:6" ht="17.25">
      <c r="A5" s="404" t="s">
        <v>399</v>
      </c>
      <c r="B5" s="404"/>
      <c r="C5" s="404"/>
      <c r="D5" s="404"/>
      <c r="E5" s="404"/>
      <c r="F5" s="404"/>
    </row>
    <row r="7" spans="1:7" ht="12.75">
      <c r="A7" s="405" t="s">
        <v>351</v>
      </c>
      <c r="B7" s="405" t="s">
        <v>400</v>
      </c>
      <c r="C7" s="406" t="s">
        <v>401</v>
      </c>
      <c r="D7" s="407" t="s">
        <v>402</v>
      </c>
      <c r="E7" s="407"/>
      <c r="F7" s="407"/>
      <c r="G7" s="407"/>
    </row>
    <row r="8" spans="1:7" ht="12.75">
      <c r="A8" s="405"/>
      <c r="B8" s="405"/>
      <c r="C8" s="408" t="s">
        <v>403</v>
      </c>
      <c r="D8" s="405">
        <v>2006</v>
      </c>
      <c r="E8" s="405">
        <v>2007</v>
      </c>
      <c r="F8" s="405">
        <v>2008</v>
      </c>
      <c r="G8" s="405">
        <v>2009</v>
      </c>
    </row>
    <row r="9" spans="1:7" ht="12.75">
      <c r="A9" s="405"/>
      <c r="B9" s="405"/>
      <c r="C9" s="409" t="s">
        <v>404</v>
      </c>
      <c r="D9" s="405"/>
      <c r="E9" s="405"/>
      <c r="F9" s="405"/>
      <c r="G9" s="405"/>
    </row>
    <row r="10" spans="1:7" ht="12.75">
      <c r="A10" s="272">
        <v>1</v>
      </c>
      <c r="B10" s="272">
        <f>A10+1</f>
        <v>2</v>
      </c>
      <c r="C10" s="272">
        <f>B10+1</f>
        <v>3</v>
      </c>
      <c r="D10" s="272">
        <f>C10+1</f>
        <v>4</v>
      </c>
      <c r="E10" s="272">
        <f>D10+1</f>
        <v>5</v>
      </c>
      <c r="F10" s="272">
        <f>E10+1</f>
        <v>6</v>
      </c>
      <c r="G10" s="272">
        <f>F10+1</f>
        <v>7</v>
      </c>
    </row>
    <row r="11" spans="1:7" ht="15">
      <c r="A11" s="410" t="s">
        <v>405</v>
      </c>
      <c r="B11" s="411" t="s">
        <v>406</v>
      </c>
      <c r="C11" s="412"/>
      <c r="D11" s="412"/>
      <c r="E11" s="412"/>
      <c r="F11" s="413"/>
      <c r="G11" s="413"/>
    </row>
    <row r="12" spans="1:7" ht="15">
      <c r="A12" s="410" t="s">
        <v>407</v>
      </c>
      <c r="B12" s="411" t="s">
        <v>408</v>
      </c>
      <c r="C12" s="412"/>
      <c r="D12" s="412">
        <v>800000</v>
      </c>
      <c r="E12" s="412">
        <v>300000</v>
      </c>
      <c r="F12" s="413">
        <v>300000</v>
      </c>
      <c r="G12" s="413">
        <v>200000</v>
      </c>
    </row>
    <row r="13" spans="1:7" ht="15">
      <c r="A13" s="410" t="s">
        <v>409</v>
      </c>
      <c r="B13" s="411" t="s">
        <v>410</v>
      </c>
      <c r="C13" s="412">
        <f>900000-288000-4*77000</f>
        <v>304000</v>
      </c>
      <c r="D13" s="412">
        <f>900000-288000-308000-304000</f>
        <v>0</v>
      </c>
      <c r="E13" s="412"/>
      <c r="F13" s="413"/>
      <c r="G13" s="413"/>
    </row>
    <row r="14" spans="1:7" ht="15">
      <c r="A14" s="410" t="s">
        <v>411</v>
      </c>
      <c r="B14" s="411" t="s">
        <v>412</v>
      </c>
      <c r="C14" s="412"/>
      <c r="D14" s="412"/>
      <c r="E14" s="412"/>
      <c r="F14" s="413"/>
      <c r="G14" s="413"/>
    </row>
    <row r="15" spans="1:7" ht="15">
      <c r="A15" s="348" t="s">
        <v>413</v>
      </c>
      <c r="B15" s="411" t="s">
        <v>414</v>
      </c>
      <c r="C15" s="412"/>
      <c r="D15" s="412"/>
      <c r="E15" s="412"/>
      <c r="F15" s="413"/>
      <c r="G15" s="413"/>
    </row>
    <row r="16" spans="1:7" ht="15">
      <c r="A16" s="283"/>
      <c r="B16" s="411" t="s">
        <v>415</v>
      </c>
      <c r="C16" s="412"/>
      <c r="D16" s="412"/>
      <c r="E16" s="412"/>
      <c r="F16" s="413"/>
      <c r="G16" s="413"/>
    </row>
    <row r="17" spans="1:7" ht="15">
      <c r="A17" s="283"/>
      <c r="B17" s="411" t="s">
        <v>416</v>
      </c>
      <c r="C17" s="412"/>
      <c r="D17" s="412"/>
      <c r="E17" s="412"/>
      <c r="F17" s="413"/>
      <c r="G17" s="413"/>
    </row>
    <row r="18" spans="1:7" ht="15">
      <c r="A18" s="283"/>
      <c r="B18" s="411" t="s">
        <v>417</v>
      </c>
      <c r="C18" s="412"/>
      <c r="D18" s="412"/>
      <c r="E18" s="412"/>
      <c r="F18" s="413"/>
      <c r="G18" s="413"/>
    </row>
    <row r="19" spans="1:7" ht="15">
      <c r="A19" s="283"/>
      <c r="B19" s="411" t="s">
        <v>418</v>
      </c>
      <c r="C19" s="412"/>
      <c r="D19" s="412"/>
      <c r="E19" s="412"/>
      <c r="F19" s="413"/>
      <c r="G19" s="413"/>
    </row>
    <row r="20" spans="1:7" ht="15">
      <c r="A20" s="283"/>
      <c r="B20" s="411" t="s">
        <v>419</v>
      </c>
      <c r="C20" s="412"/>
      <c r="D20" s="412"/>
      <c r="E20" s="412"/>
      <c r="F20" s="413"/>
      <c r="G20" s="413"/>
    </row>
    <row r="21" spans="1:7" ht="15">
      <c r="A21" s="302"/>
      <c r="B21" s="411" t="s">
        <v>420</v>
      </c>
      <c r="C21" s="412"/>
      <c r="D21" s="412"/>
      <c r="E21" s="412"/>
      <c r="F21" s="413"/>
      <c r="G21" s="413"/>
    </row>
    <row r="22" spans="1:7" ht="15">
      <c r="A22" s="410" t="s">
        <v>421</v>
      </c>
      <c r="B22" s="149" t="s">
        <v>422</v>
      </c>
      <c r="C22" s="412">
        <f>SUM(C11:C15)</f>
        <v>304000</v>
      </c>
      <c r="D22" s="412">
        <f>SUM(D11:D15)</f>
        <v>800000</v>
      </c>
      <c r="E22" s="412">
        <f>SUM(E11:E15)</f>
        <v>300000</v>
      </c>
      <c r="F22" s="413">
        <f>SUM(F11:F21)</f>
        <v>300000</v>
      </c>
      <c r="G22" s="413">
        <f>SUM(G11:G21)</f>
        <v>200000</v>
      </c>
    </row>
    <row r="23" spans="1:7" ht="15">
      <c r="A23" s="410" t="s">
        <v>423</v>
      </c>
      <c r="B23" s="411" t="s">
        <v>424</v>
      </c>
      <c r="C23" s="412">
        <v>5527596</v>
      </c>
      <c r="D23" s="412">
        <v>5515571</v>
      </c>
      <c r="E23" s="412">
        <v>5930000</v>
      </c>
      <c r="F23" s="413">
        <v>5800000</v>
      </c>
      <c r="G23" s="413">
        <v>5800000</v>
      </c>
    </row>
    <row r="24" spans="1:7" ht="15">
      <c r="A24" s="213" t="s">
        <v>425</v>
      </c>
      <c r="B24" s="149" t="s">
        <v>426</v>
      </c>
      <c r="C24" s="414">
        <f>C22/C23*100</f>
        <v>5.499678341181229</v>
      </c>
      <c r="D24" s="414">
        <f>D22/D23*100</f>
        <v>14.504391295117042</v>
      </c>
      <c r="E24" s="414">
        <f>E22/E23*100</f>
        <v>5.059021922428331</v>
      </c>
      <c r="F24" s="414">
        <f>F22/F23*100</f>
        <v>5.172413793103448</v>
      </c>
      <c r="G24" s="414">
        <f>G22/G23*100</f>
        <v>3.4482758620689653</v>
      </c>
    </row>
    <row r="26" spans="1:2" ht="12.75">
      <c r="A26" s="415"/>
      <c r="B26" s="415"/>
    </row>
    <row r="27" spans="1:5" ht="15">
      <c r="A27" s="415"/>
      <c r="B27" s="415"/>
      <c r="C27" s="416"/>
      <c r="D27" s="416"/>
      <c r="E27" s="416"/>
    </row>
    <row r="28" spans="1:6" ht="15">
      <c r="A28" s="416"/>
      <c r="B28" s="416"/>
      <c r="C28" s="416"/>
      <c r="D28" s="328"/>
      <c r="E28" s="328"/>
      <c r="F28" s="328"/>
    </row>
    <row r="29" spans="1:5" ht="15">
      <c r="A29" s="416"/>
      <c r="B29" s="416"/>
      <c r="C29" s="416"/>
      <c r="D29" s="417"/>
      <c r="E29" s="417"/>
    </row>
    <row r="30" spans="1:6" ht="15">
      <c r="A30" s="416"/>
      <c r="B30" s="416"/>
      <c r="C30" s="416"/>
      <c r="D30" s="328"/>
      <c r="E30" s="328"/>
      <c r="F30" s="328"/>
    </row>
    <row r="31" spans="1:6" ht="15">
      <c r="A31" s="416"/>
      <c r="B31" s="416"/>
      <c r="C31" s="416"/>
      <c r="D31" s="331"/>
      <c r="E31" s="331"/>
      <c r="F31" s="331"/>
    </row>
  </sheetData>
  <mergeCells count="9">
    <mergeCell ref="A5:F5"/>
    <mergeCell ref="A7:A9"/>
    <mergeCell ref="B7:B9"/>
    <mergeCell ref="D7:G7"/>
    <mergeCell ref="D8:D9"/>
    <mergeCell ref="E8:E9"/>
    <mergeCell ref="F8:F9"/>
    <mergeCell ref="G8:G9"/>
    <mergeCell ref="A26:B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="80" zoomScaleNormal="80" zoomScaleSheetLayoutView="55" workbookViewId="0" topLeftCell="A1">
      <selection activeCell="A1" sqref="A1"/>
    </sheetView>
  </sheetViews>
  <sheetFormatPr defaultColWidth="9.00390625" defaultRowHeight="12.75"/>
  <cols>
    <col min="1" max="1" width="5.50390625" style="333" customWidth="1"/>
    <col min="2" max="2" width="41.375" style="418" customWidth="1"/>
    <col min="3" max="3" width="12.875" style="2" customWidth="1"/>
    <col min="4" max="6" width="10.75390625" style="2" customWidth="1"/>
    <col min="7" max="7" width="10.25390625" style="2" customWidth="1"/>
    <col min="8" max="16384" width="9.00390625" style="2" customWidth="1"/>
  </cols>
  <sheetData>
    <row r="1" spans="1:7" ht="11.25" customHeight="1">
      <c r="A1" s="419"/>
      <c r="B1" s="419"/>
      <c r="C1"/>
      <c r="D1"/>
      <c r="E1" s="265"/>
      <c r="F1" s="265" t="s">
        <v>427</v>
      </c>
      <c r="G1" s="265"/>
    </row>
    <row r="2" spans="1:7" ht="11.25" customHeight="1">
      <c r="A2" s="419"/>
      <c r="B2" s="419"/>
      <c r="C2"/>
      <c r="D2"/>
      <c r="E2" s="265"/>
      <c r="F2" s="265" t="s">
        <v>1</v>
      </c>
      <c r="G2" s="265"/>
    </row>
    <row r="3" spans="1:7" ht="11.25" customHeight="1">
      <c r="A3" s="419"/>
      <c r="B3" s="419"/>
      <c r="C3"/>
      <c r="D3"/>
      <c r="E3" s="265"/>
      <c r="F3" s="265" t="s">
        <v>172</v>
      </c>
      <c r="G3" s="265"/>
    </row>
    <row r="4" spans="1:7" ht="24.75" customHeight="1">
      <c r="A4" s="419" t="s">
        <v>428</v>
      </c>
      <c r="B4" s="419"/>
      <c r="C4" s="419"/>
      <c r="D4" s="419"/>
      <c r="E4" s="419"/>
      <c r="F4" s="419"/>
      <c r="G4" s="419"/>
    </row>
    <row r="5" ht="12.75">
      <c r="G5" s="2" t="s">
        <v>429</v>
      </c>
    </row>
    <row r="6" spans="1:7" ht="33.75" customHeight="1">
      <c r="A6" s="7" t="s">
        <v>351</v>
      </c>
      <c r="B6" s="244" t="s">
        <v>288</v>
      </c>
      <c r="C6" s="159" t="s">
        <v>430</v>
      </c>
      <c r="D6" s="159" t="s">
        <v>431</v>
      </c>
      <c r="E6" s="7" t="s">
        <v>432</v>
      </c>
      <c r="F6" s="7"/>
      <c r="G6" s="7"/>
    </row>
    <row r="7" spans="1:7" ht="12.75">
      <c r="A7" s="7"/>
      <c r="B7" s="244"/>
      <c r="C7" s="159"/>
      <c r="D7" s="159"/>
      <c r="E7" s="7">
        <v>2007</v>
      </c>
      <c r="F7" s="7">
        <v>2008</v>
      </c>
      <c r="G7" s="7">
        <v>2009</v>
      </c>
    </row>
    <row r="8" spans="1:7" ht="16.5" customHeight="1">
      <c r="A8" s="420" t="s">
        <v>433</v>
      </c>
      <c r="B8" s="421" t="s">
        <v>434</v>
      </c>
      <c r="C8" s="422">
        <f>C9+C13+C14+C15</f>
        <v>5527596</v>
      </c>
      <c r="D8" s="422">
        <f>D9+D13+D14+D15</f>
        <v>5515571</v>
      </c>
      <c r="E8" s="422">
        <f>E9+E13+E14+E15</f>
        <v>5930000</v>
      </c>
      <c r="F8" s="422">
        <f>F9+F13+F14+F15</f>
        <v>5800000</v>
      </c>
      <c r="G8" s="422">
        <f>G9+G13+G14+G15</f>
        <v>5800000</v>
      </c>
    </row>
    <row r="9" spans="1:7" ht="15.75" customHeight="1">
      <c r="A9" s="7" t="s">
        <v>435</v>
      </c>
      <c r="B9" s="123" t="s">
        <v>436</v>
      </c>
      <c r="C9" s="368">
        <f>SUM(C10:C12)</f>
        <v>2123088</v>
      </c>
      <c r="D9" s="368">
        <f>SUM(D10:D12)</f>
        <v>2129826</v>
      </c>
      <c r="E9" s="368">
        <f>SUM(E10:E12)</f>
        <v>2430000</v>
      </c>
      <c r="F9" s="368">
        <f>SUM(F10:F12)</f>
        <v>2300000</v>
      </c>
      <c r="G9" s="368">
        <f>SUM(G10:G12)</f>
        <v>2300000</v>
      </c>
    </row>
    <row r="10" spans="1:7" ht="15.75" customHeight="1">
      <c r="A10" s="7">
        <v>1</v>
      </c>
      <c r="B10" s="123" t="s">
        <v>437</v>
      </c>
      <c r="C10" s="368">
        <f>697720+291800+11210+10000+1060+512164+2852</f>
        <v>1526806</v>
      </c>
      <c r="D10" s="368">
        <f>850200+221000+11200+10000+1000+2000+437600</f>
        <v>1533000</v>
      </c>
      <c r="E10" s="368">
        <v>1700000</v>
      </c>
      <c r="F10" s="368">
        <v>1700000</v>
      </c>
      <c r="G10" s="368">
        <v>1700000</v>
      </c>
    </row>
    <row r="11" spans="1:7" ht="15.75" customHeight="1">
      <c r="A11" s="7">
        <v>2</v>
      </c>
      <c r="B11" s="123" t="s">
        <v>438</v>
      </c>
      <c r="C11" s="368">
        <v>196500</v>
      </c>
      <c r="D11" s="368">
        <v>96500</v>
      </c>
      <c r="E11" s="368">
        <v>180000</v>
      </c>
      <c r="F11" s="368">
        <v>50000</v>
      </c>
      <c r="G11" s="368">
        <v>50000</v>
      </c>
    </row>
    <row r="12" spans="1:7" ht="24.75">
      <c r="A12" s="7">
        <v>3</v>
      </c>
      <c r="B12" s="123" t="s">
        <v>439</v>
      </c>
      <c r="C12" s="356">
        <v>399782</v>
      </c>
      <c r="D12" s="356">
        <v>500326</v>
      </c>
      <c r="E12" s="356">
        <v>550000</v>
      </c>
      <c r="F12" s="356">
        <v>550000</v>
      </c>
      <c r="G12" s="356">
        <v>550000</v>
      </c>
    </row>
    <row r="13" spans="1:7" ht="15.75" customHeight="1">
      <c r="A13" s="7" t="s">
        <v>440</v>
      </c>
      <c r="B13" s="123" t="s">
        <v>441</v>
      </c>
      <c r="C13" s="368">
        <v>2249003</v>
      </c>
      <c r="D13" s="368">
        <v>2210075</v>
      </c>
      <c r="E13" s="368">
        <v>2200000</v>
      </c>
      <c r="F13" s="368">
        <v>2200000</v>
      </c>
      <c r="G13" s="368">
        <v>2200000</v>
      </c>
    </row>
    <row r="14" spans="1:7" ht="15.75" customHeight="1">
      <c r="A14" s="7" t="s">
        <v>442</v>
      </c>
      <c r="B14" s="123" t="s">
        <v>443</v>
      </c>
      <c r="C14" s="368">
        <f>825790+6620</f>
        <v>832410</v>
      </c>
      <c r="D14" s="368">
        <v>1018670</v>
      </c>
      <c r="E14" s="368">
        <v>1100000</v>
      </c>
      <c r="F14" s="368">
        <v>1100000</v>
      </c>
      <c r="G14" s="368">
        <v>1100000</v>
      </c>
    </row>
    <row r="15" spans="1:7" ht="15.75" customHeight="1">
      <c r="A15" s="7" t="s">
        <v>444</v>
      </c>
      <c r="B15" s="123" t="s">
        <v>445</v>
      </c>
      <c r="C15" s="368">
        <v>323095</v>
      </c>
      <c r="D15" s="368">
        <v>157000</v>
      </c>
      <c r="E15" s="368">
        <v>200000</v>
      </c>
      <c r="F15" s="368">
        <v>200000</v>
      </c>
      <c r="G15" s="368">
        <v>200000</v>
      </c>
    </row>
    <row r="16" spans="1:7" ht="16.5" customHeight="1">
      <c r="A16" s="420" t="s">
        <v>446</v>
      </c>
      <c r="B16" s="421" t="s">
        <v>447</v>
      </c>
      <c r="C16" s="422">
        <v>5617004</v>
      </c>
      <c r="D16" s="422">
        <v>6011571</v>
      </c>
      <c r="E16" s="422">
        <v>5630000</v>
      </c>
      <c r="F16" s="422">
        <v>5500000</v>
      </c>
      <c r="G16" s="422">
        <v>5600000</v>
      </c>
    </row>
    <row r="17" spans="1:7" ht="16.5" customHeight="1">
      <c r="A17" s="420" t="s">
        <v>448</v>
      </c>
      <c r="B17" s="421" t="s">
        <v>449</v>
      </c>
      <c r="C17" s="422">
        <f>C18+C22+C26+C27</f>
        <v>318000</v>
      </c>
      <c r="D17" s="422">
        <f>D18+D22+D26+D27</f>
        <v>309000</v>
      </c>
      <c r="E17" s="422">
        <f>E18+E22+E26+E27</f>
        <v>320000</v>
      </c>
      <c r="F17" s="422">
        <f>F18+F22+F26+F27</f>
        <v>315000</v>
      </c>
      <c r="G17" s="422">
        <f>G18+G22+G26+G27</f>
        <v>210000</v>
      </c>
    </row>
    <row r="18" spans="1:7" ht="25.5">
      <c r="A18" s="7" t="s">
        <v>435</v>
      </c>
      <c r="B18" s="123" t="s">
        <v>450</v>
      </c>
      <c r="C18" s="423">
        <f>C19+C21</f>
        <v>318000</v>
      </c>
      <c r="D18" s="423">
        <f>D19+D21</f>
        <v>309000</v>
      </c>
      <c r="E18" s="423">
        <f>E19+E21</f>
        <v>0</v>
      </c>
      <c r="F18" s="423">
        <f>F19+F21</f>
        <v>0</v>
      </c>
      <c r="G18" s="423">
        <f>G19+G21</f>
        <v>0</v>
      </c>
    </row>
    <row r="19" spans="1:7" ht="15.75" customHeight="1">
      <c r="A19" s="7">
        <v>1</v>
      </c>
      <c r="B19" s="123" t="s">
        <v>451</v>
      </c>
      <c r="C19" s="368">
        <v>308000</v>
      </c>
      <c r="D19" s="368">
        <v>304000</v>
      </c>
      <c r="E19" s="368"/>
      <c r="F19" s="368"/>
      <c r="G19" s="368"/>
    </row>
    <row r="20" spans="1:7" ht="48.75">
      <c r="A20" s="7">
        <v>2</v>
      </c>
      <c r="B20" s="123" t="s">
        <v>452</v>
      </c>
      <c r="C20" s="368"/>
      <c r="D20" s="368"/>
      <c r="E20" s="368"/>
      <c r="F20" s="368"/>
      <c r="G20" s="368"/>
    </row>
    <row r="21" spans="1:7" ht="15" customHeight="1">
      <c r="A21" s="7">
        <v>3</v>
      </c>
      <c r="B21" s="123" t="s">
        <v>453</v>
      </c>
      <c r="C21" s="368">
        <v>10000</v>
      </c>
      <c r="D21" s="368">
        <v>5000</v>
      </c>
      <c r="E21" s="368"/>
      <c r="F21" s="368"/>
      <c r="G21" s="368"/>
    </row>
    <row r="22" spans="1:7" ht="24.75">
      <c r="A22" s="7" t="s">
        <v>440</v>
      </c>
      <c r="B22" s="123" t="s">
        <v>454</v>
      </c>
      <c r="C22" s="423">
        <f>C23+C25</f>
        <v>0</v>
      </c>
      <c r="D22" s="423"/>
      <c r="E22" s="423">
        <f>E23+E25</f>
        <v>320000</v>
      </c>
      <c r="F22" s="423">
        <f>F23+F25</f>
        <v>315000</v>
      </c>
      <c r="G22" s="423">
        <f>G23+G25</f>
        <v>210000</v>
      </c>
    </row>
    <row r="23" spans="1:7" ht="15.75" customHeight="1">
      <c r="A23" s="7">
        <v>1</v>
      </c>
      <c r="B23" s="123" t="s">
        <v>451</v>
      </c>
      <c r="C23" s="368"/>
      <c r="D23" s="368"/>
      <c r="E23" s="368">
        <v>300000</v>
      </c>
      <c r="F23" s="368">
        <v>300000</v>
      </c>
      <c r="G23" s="368">
        <v>200000</v>
      </c>
    </row>
    <row r="24" spans="1:7" ht="48.75">
      <c r="A24" s="7">
        <v>2</v>
      </c>
      <c r="B24" s="123" t="s">
        <v>452</v>
      </c>
      <c r="C24" s="368"/>
      <c r="D24" s="368"/>
      <c r="E24" s="368"/>
      <c r="F24" s="368"/>
      <c r="G24" s="368"/>
    </row>
    <row r="25" spans="1:7" ht="15.75" customHeight="1">
      <c r="A25" s="7">
        <v>3</v>
      </c>
      <c r="B25" s="123" t="s">
        <v>453</v>
      </c>
      <c r="C25" s="368"/>
      <c r="D25" s="368"/>
      <c r="E25" s="368">
        <v>20000</v>
      </c>
      <c r="F25" s="368">
        <v>15000</v>
      </c>
      <c r="G25" s="368">
        <v>10000</v>
      </c>
    </row>
    <row r="26" spans="1:7" ht="15.75" customHeight="1">
      <c r="A26" s="7" t="s">
        <v>442</v>
      </c>
      <c r="B26" s="123" t="s">
        <v>455</v>
      </c>
      <c r="C26" s="368"/>
      <c r="D26" s="368"/>
      <c r="E26" s="368"/>
      <c r="F26" s="368"/>
      <c r="G26" s="368"/>
    </row>
    <row r="27" spans="1:7" ht="24.75">
      <c r="A27" s="7" t="s">
        <v>444</v>
      </c>
      <c r="B27" s="123" t="s">
        <v>456</v>
      </c>
      <c r="C27" s="368"/>
      <c r="D27" s="368"/>
      <c r="E27" s="368"/>
      <c r="F27" s="368"/>
      <c r="G27" s="368"/>
    </row>
    <row r="28" spans="1:7" ht="16.5" customHeight="1">
      <c r="A28" s="420" t="s">
        <v>457</v>
      </c>
      <c r="B28" s="421" t="s">
        <v>458</v>
      </c>
      <c r="C28" s="422">
        <f>C8-C16</f>
        <v>-89408</v>
      </c>
      <c r="D28" s="422">
        <f>D8-D16</f>
        <v>-496000</v>
      </c>
      <c r="E28" s="422">
        <f>E8-E16</f>
        <v>300000</v>
      </c>
      <c r="F28" s="422">
        <f>F8-F16</f>
        <v>300000</v>
      </c>
      <c r="G28" s="422">
        <f>G8-G16</f>
        <v>200000</v>
      </c>
    </row>
    <row r="29" spans="1:7" ht="16.5" customHeight="1">
      <c r="A29" s="420" t="s">
        <v>459</v>
      </c>
      <c r="B29" s="421" t="s">
        <v>460</v>
      </c>
      <c r="C29" s="310">
        <v>454000</v>
      </c>
      <c r="D29" s="310">
        <v>800000</v>
      </c>
      <c r="E29" s="310">
        <f>D29-E23</f>
        <v>500000</v>
      </c>
      <c r="F29" s="310">
        <f>E29-F23</f>
        <v>200000</v>
      </c>
      <c r="G29" s="310">
        <f>F29-G23</f>
        <v>0</v>
      </c>
    </row>
    <row r="30" spans="1:7" ht="48.75">
      <c r="A30" s="7">
        <v>1</v>
      </c>
      <c r="B30" s="123" t="s">
        <v>461</v>
      </c>
      <c r="C30" s="310"/>
      <c r="D30" s="310"/>
      <c r="E30" s="310"/>
      <c r="F30" s="310"/>
      <c r="G30" s="310"/>
    </row>
    <row r="31" spans="1:7" ht="12.75">
      <c r="A31" s="424" t="s">
        <v>462</v>
      </c>
      <c r="B31" s="425" t="s">
        <v>463</v>
      </c>
      <c r="C31" s="138">
        <f>C29/C8*100</f>
        <v>8.213335417421968</v>
      </c>
      <c r="D31" s="138">
        <f>D29/D8*100</f>
        <v>14.504391295117042</v>
      </c>
      <c r="E31" s="138">
        <f>E29/E8*100</f>
        <v>8.431703204047219</v>
      </c>
      <c r="F31" s="138">
        <f>F29/F8*100</f>
        <v>3.4482758620689653</v>
      </c>
      <c r="G31" s="138">
        <f>G29/G8*100</f>
        <v>0</v>
      </c>
    </row>
    <row r="32" spans="1:7" ht="24.75">
      <c r="A32" s="424" t="s">
        <v>464</v>
      </c>
      <c r="B32" s="425" t="s">
        <v>465</v>
      </c>
      <c r="C32" s="138">
        <f>C17/C8*100</f>
        <v>5.752953001630365</v>
      </c>
      <c r="D32" s="138">
        <f>D17/D8*100</f>
        <v>5.602321137738957</v>
      </c>
      <c r="E32" s="138">
        <f>E17/E8*100</f>
        <v>5.396290050590219</v>
      </c>
      <c r="F32" s="138">
        <f>F17/F8*100</f>
        <v>5.43103448275862</v>
      </c>
      <c r="G32" s="138">
        <f>G17/G8*100</f>
        <v>3.620689655172414</v>
      </c>
    </row>
    <row r="33" spans="1:7" ht="12.75">
      <c r="A33" s="424" t="s">
        <v>466</v>
      </c>
      <c r="B33" s="425" t="s">
        <v>467</v>
      </c>
      <c r="C33" s="138"/>
      <c r="D33" s="138"/>
      <c r="E33" s="138"/>
      <c r="F33" s="138"/>
      <c r="G33" s="138"/>
    </row>
    <row r="34" spans="1:7" ht="24.75">
      <c r="A34" s="420" t="s">
        <v>468</v>
      </c>
      <c r="B34" s="425" t="s">
        <v>469</v>
      </c>
      <c r="C34" s="138"/>
      <c r="D34" s="138"/>
      <c r="E34" s="138"/>
      <c r="F34" s="138"/>
      <c r="G34" s="138"/>
    </row>
    <row r="36" ht="12.75">
      <c r="B36" s="418" t="s">
        <v>470</v>
      </c>
    </row>
    <row r="37" ht="12.75">
      <c r="B37" s="418" t="s">
        <v>471</v>
      </c>
    </row>
  </sheetData>
  <mergeCells count="6">
    <mergeCell ref="A4:G4"/>
    <mergeCell ref="A6:A7"/>
    <mergeCell ref="B6:B7"/>
    <mergeCell ref="C6:C7"/>
    <mergeCell ref="D6:D7"/>
    <mergeCell ref="E6:G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Słowik</dc:creator>
  <cp:keywords/>
  <dc:description/>
  <cp:lastModifiedBy>UG</cp:lastModifiedBy>
  <cp:lastPrinted>2005-11-13T15:10:47Z</cp:lastPrinted>
  <dcterms:created xsi:type="dcterms:W3CDTF">2001-07-06T09:09:05Z</dcterms:created>
  <dcterms:modified xsi:type="dcterms:W3CDTF">2005-10-04T11:42:33Z</dcterms:modified>
  <cp:category/>
  <cp:version/>
  <cp:contentType/>
  <cp:contentStatus/>
  <cp:revision>1</cp:revision>
</cp:coreProperties>
</file>