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8" activeTab="8"/>
  </bookViews>
  <sheets>
    <sheet name="1" sheetId="1" r:id="rId1"/>
    <sheet name="1a" sheetId="2" r:id="rId2"/>
    <sheet name="2" sheetId="3" r:id="rId3"/>
    <sheet name="2a" sheetId="4" r:id="rId4"/>
    <sheet name="2b" sheetId="5" r:id="rId5"/>
    <sheet name="2c" sheetId="6" r:id="rId6"/>
    <sheet name="3" sheetId="7" r:id="rId7"/>
    <sheet name="4" sheetId="8" r:id="rId8"/>
    <sheet name="5" sheetId="9" r:id="rId9"/>
  </sheets>
  <definedNames>
    <definedName name="Excel_BuiltIn_Print_Area_3_1">'2'!$A$1:$T$254</definedName>
    <definedName name="Excel_BuiltIn_Print_Area_3_1_1">'2'!$A$1:$R$254</definedName>
    <definedName name="_xlnm.Print_Area" localSheetId="2">'2'!$A$1:$T$255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54" authorId="0">
      <text>
        <r>
          <rPr>
            <sz val="10"/>
            <rFont val="Arial CE"/>
            <family val="2"/>
          </rPr>
          <t>989.471,00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D91" authorId="0">
      <text>
        <r>
          <rPr>
            <sz val="10"/>
            <rFont val="Arial CE"/>
            <family val="2"/>
          </rPr>
          <t>20.000,- zarządzanie kryzysowe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D128" authorId="0">
      <text>
        <r>
          <rPr>
            <sz val="10"/>
            <rFont val="Arial CE"/>
            <family val="2"/>
          </rPr>
          <t>10.000,- zarządzanie kryzysowe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H59" authorId="0">
      <text>
        <r>
          <rPr>
            <sz val="10"/>
            <rFont val="Arial CE"/>
            <family val="2"/>
          </rPr>
          <t>Plus księgowa i inwestycje</t>
        </r>
      </text>
    </comment>
    <comment ref="I59" authorId="0">
      <text>
        <r>
          <rPr>
            <sz val="10"/>
            <rFont val="Arial CE"/>
            <family val="2"/>
          </rPr>
          <t>Plus księgowa i inwestycje</t>
        </r>
      </text>
    </comment>
    <comment ref="J59" authorId="0">
      <text>
        <r>
          <rPr>
            <sz val="10"/>
            <rFont val="Arial CE"/>
            <family val="2"/>
          </rPr>
          <t>Plus księgowa i inwestycje</t>
        </r>
      </text>
    </comment>
    <comment ref="G64" authorId="0">
      <text>
        <r>
          <rPr>
            <sz val="10"/>
            <rFont val="Arial CE"/>
            <family val="2"/>
          </rPr>
          <t>8.847,17
3.908,47 POKL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G19" authorId="0">
      <text>
        <r>
          <rPr>
            <sz val="10"/>
            <rFont val="Arial CE"/>
            <family val="2"/>
          </rPr>
          <t>„Boisko na „ORLIKU”  nie wymaga pielęgnacji” - J. Mikuła [2011-02-04 12:20]</t>
        </r>
      </text>
    </comment>
  </commentList>
</comments>
</file>

<file path=xl/sharedStrings.xml><?xml version="1.0" encoding="utf-8"?>
<sst xmlns="http://schemas.openxmlformats.org/spreadsheetml/2006/main" count="1178" uniqueCount="459">
  <si>
    <t>Załącznik nr 1 do uchwały nr IV/24/2011</t>
  </si>
  <si>
    <t>Rady Gminy Kruklanki</t>
  </si>
  <si>
    <t>z dnia 4 lutego 2011</t>
  </si>
  <si>
    <r>
      <t xml:space="preserve"> </t>
    </r>
    <r>
      <rPr>
        <b/>
        <sz val="14"/>
        <rFont val="Times New Roman"/>
        <family val="1"/>
      </rPr>
      <t>Plan  DOCHODÓW</t>
    </r>
    <r>
      <rPr>
        <sz val="14"/>
        <rFont val="Times New Roman"/>
        <family val="1"/>
      </rPr>
      <t xml:space="preserve"> budżetu Gminy Kruklanki na 2011</t>
    </r>
  </si>
  <si>
    <t>Klasyfikacja</t>
  </si>
  <si>
    <t xml:space="preserve">Wyszczególnienie </t>
  </si>
  <si>
    <t>Plan na 2011</t>
  </si>
  <si>
    <t>zmiany</t>
  </si>
  <si>
    <t>Plan na 2011 po zmianach</t>
  </si>
  <si>
    <t>z tego</t>
  </si>
  <si>
    <t>Plan po zmianach</t>
  </si>
  <si>
    <t>Dział</t>
  </si>
  <si>
    <t>Rozdział</t>
  </si>
  <si>
    <t>§</t>
  </si>
  <si>
    <t>bieżące</t>
  </si>
  <si>
    <t>majątkowe</t>
  </si>
  <si>
    <t>010</t>
  </si>
  <si>
    <t>ROLNICTWO I ŁOWIECTWO</t>
  </si>
  <si>
    <t>01041</t>
  </si>
  <si>
    <t>Program Rozwoju obszarów wiejskich 2007-2013</t>
  </si>
  <si>
    <t>Środki na dofinansowanie własnych inwestycji gmin, powiatów, samorządów województw, pozyskane z innych źródeł</t>
  </si>
  <si>
    <t>020</t>
  </si>
  <si>
    <t>LEŚNICTWO</t>
  </si>
  <si>
    <t>02001</t>
  </si>
  <si>
    <t>Gospodarka leśna</t>
  </si>
  <si>
    <t>0750</t>
  </si>
  <si>
    <t>Dochody z najmu i dzierżawy składników majątkowych Skarbu Państwa lub j.s.t. oraz innych umów o podobnym charakterze</t>
  </si>
  <si>
    <t>TRANSPORT I ŁĄCZNOŚĆ</t>
  </si>
  <si>
    <t>60016</t>
  </si>
  <si>
    <t>Drogi publiczne gminne</t>
  </si>
  <si>
    <t>Dotacje celowe otrzymane z z samorządu województwa na inwestycje i zakupy inwestycyjne realizowane na podstawie porozumień (umów) między jst</t>
  </si>
  <si>
    <t>700</t>
  </si>
  <si>
    <t>GOSPODARKA MIESZKANIOWA</t>
  </si>
  <si>
    <t>70005</t>
  </si>
  <si>
    <t>Gospodarka gruntami i nieruchomościami</t>
  </si>
  <si>
    <t>0470</t>
  </si>
  <si>
    <t>Wieczyste użytkowanie gruntów</t>
  </si>
  <si>
    <t>Dochody z najmu i dzierżawy składników majątkowych ... oraz innych umów o podobnym charakterze</t>
  </si>
  <si>
    <t>0770</t>
  </si>
  <si>
    <t>Wpływy ze sprzedaży składników majątkowych</t>
  </si>
  <si>
    <t>750</t>
  </si>
  <si>
    <t>ADMINISTRACJA  PUBLICZNA</t>
  </si>
  <si>
    <t>75011</t>
  </si>
  <si>
    <t>Urzędy wojewódzkie</t>
  </si>
  <si>
    <t>2010</t>
  </si>
  <si>
    <t>Dotacje celowe otrzymane z budżetu państwa na realizację zadań bieżących z zakresu admin. rządowej oraz innych ustaw zleconych gminie ustawami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</si>
  <si>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</si>
  <si>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</si>
  <si>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</si>
  <si>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</si>
  <si>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756</t>
  </si>
  <si>
    <t>DOCHODY OD OSÓB PRAWNYCH 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</si>
  <si>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</si>
  <si>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</si>
  <si>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</si>
  <si>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75615</t>
  </si>
  <si>
    <t>Wpływy z podatku rolnego, podatku leśnego, podatku do spadków i darowizn,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</si>
  <si>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</si>
  <si>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</si>
  <si>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</si>
  <si>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</si>
  <si>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</si>
  <si>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</si>
  <si>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</si>
  <si>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</si>
  <si>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0910</t>
  </si>
  <si>
    <t>Odsetki od nieterminowych wpłat z tytułu podatków i opłat</t>
  </si>
  <si>
    <t>75616</t>
  </si>
  <si>
    <t>Wpływy z podatku rolnego, podatku leśnego, podatku do spadków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</si>
  <si>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</si>
  <si>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</si>
  <si>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</si>
  <si>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</si>
  <si>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0440</t>
  </si>
  <si>
    <t>Wpływy z opłaty miejscowej</t>
  </si>
  <si>
    <t>0500</t>
  </si>
  <si>
    <t>Podatek od czynności cywilno prawnych</t>
  </si>
  <si>
    <t>75618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</si>
  <si>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</si>
  <si>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</si>
  <si>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</si>
  <si>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</si>
  <si>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napojów alkoholowych</t>
  </si>
  <si>
    <t>75621</t>
  </si>
  <si>
    <t>Udział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</si>
  <si>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</si>
  <si>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</si>
  <si>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</si>
  <si>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</si>
  <si>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</si>
  <si>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</si>
  <si>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</si>
  <si>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j.s.t.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</si>
  <si>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</si>
  <si>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</si>
  <si>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</si>
  <si>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</si>
  <si>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</si>
  <si>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</si>
  <si>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0970</t>
  </si>
  <si>
    <t>Wpływy z różnych dochodów</t>
  </si>
  <si>
    <t>75831</t>
  </si>
  <si>
    <t>Część równoważąca subwencji ogólnej dla gmin</t>
  </si>
  <si>
    <t>852</t>
  </si>
  <si>
    <t>POMOC SPOŁECZNA</t>
  </si>
  <si>
    <t>85212</t>
  </si>
  <si>
    <t>Świadczenia rodzinne, zaliczka alimentacyjna oraz składki na ubezpieczenia emerytalne i rentowe z ubezpieczenia społecznego</t>
  </si>
  <si>
    <t>85213</t>
  </si>
  <si>
    <t>Składki na ubezpieczenia zdrowotne opłacane za osoby pobierające niektóre świadczenia z pomocy społecznej oraz niektóre świadczenia rodzinne</t>
  </si>
  <si>
    <t>2030</t>
  </si>
  <si>
    <t>Dotacje celowe otrzymane z budżetu państwa na realizację własnych zadań bieżących gmin.</t>
  </si>
  <si>
    <t>85214</t>
  </si>
  <si>
    <t>Zasiłki i pomoc w naturze oraz składki na ubezpieczenia społeczne i zdrowotne</t>
  </si>
  <si>
    <t>85216</t>
  </si>
  <si>
    <t>Zasiłki stałe</t>
  </si>
  <si>
    <t>85219</t>
  </si>
  <si>
    <t>Ośrodki pomocy społecznej</t>
  </si>
  <si>
    <t>Pozostała działalność</t>
  </si>
  <si>
    <t>900</t>
  </si>
  <si>
    <t>GOSPODARKA KOMUNALNA I OCHRONA ŚRODOWISKA</t>
  </si>
  <si>
    <t>90001</t>
  </si>
  <si>
    <t>Gospodarka ściekowa i ochrona wód</t>
  </si>
  <si>
    <t>0830</t>
  </si>
  <si>
    <t>Wpływy z usług</t>
  </si>
  <si>
    <t>Wpływy i wydatki związane z gromadzeniem środków z opłat i kar za korzystanie ze środowiska</t>
  </si>
  <si>
    <t>0690</t>
  </si>
  <si>
    <t>Wpływy z różnych opłat</t>
  </si>
  <si>
    <t>KULTURA FIZYCZNA</t>
  </si>
  <si>
    <t>Obiekty sportowe</t>
  </si>
  <si>
    <t>DOCHODY OGÓŁEM</t>
  </si>
  <si>
    <r>
      <t>Plan DOCHODÓW</t>
    </r>
    <r>
      <rPr>
        <sz val="14"/>
        <color indexed="8"/>
        <rFont val="Times New Roman"/>
        <family val="4"/>
      </rPr>
      <t xml:space="preserve"> budżetu Gminy Kruklanki na 2010</t>
    </r>
  </si>
  <si>
    <t>I. Podatki i opłaty</t>
  </si>
  <si>
    <t xml:space="preserve">  1. Od nieruchomości - 0310</t>
  </si>
  <si>
    <t xml:space="preserve">  2. Rolny - 0320</t>
  </si>
  <si>
    <t xml:space="preserve">  3. Od środków transportowych - 0340</t>
  </si>
  <si>
    <t xml:space="preserve">  4. Opłata skarbowa - 0410</t>
  </si>
  <si>
    <t xml:space="preserve">  5. Wpływy z karty podatkowej - 0350</t>
  </si>
  <si>
    <t xml:space="preserve">  6. Udział w podatku dochodowym od osób prawnych - 0020</t>
  </si>
  <si>
    <t xml:space="preserve">  7. Udział w podatku dochodowym od osób fizycznych - 0010</t>
  </si>
  <si>
    <t>II. Dochody z majątku gminy</t>
  </si>
  <si>
    <t xml:space="preserve">  1. Ze sprzedaży</t>
  </si>
  <si>
    <t xml:space="preserve">  2. Z dzierżawy</t>
  </si>
  <si>
    <t>III. Wpłaty od jednostek organizacyjnych gminy</t>
  </si>
  <si>
    <t>IV. Pozostałe dochody</t>
  </si>
  <si>
    <t>A. Ogółem dochody własne</t>
  </si>
  <si>
    <t>V. Subwencja ogólna</t>
  </si>
  <si>
    <t>VI. Ogółem dotacje, z tego</t>
  </si>
  <si>
    <t xml:space="preserve">  1. Dotacje celowe na zadania własne gminy (2030-6330)</t>
  </si>
  <si>
    <t xml:space="preserve">  2. Dotacje celowe na zadania zlecane gminom (2010-6310)</t>
  </si>
  <si>
    <t xml:space="preserve">  3. Dotacje celowe na zadania realizowane w drodze umów i porozumień (2310-2330, 6610-6630)</t>
  </si>
  <si>
    <t xml:space="preserve">  4. Inne dotacje</t>
  </si>
  <si>
    <t>B. Ogółem subwencje i dotacje</t>
  </si>
  <si>
    <t>C. Środki pozyskane z innych źródeł (bieżące i inwestycyjne)</t>
  </si>
  <si>
    <t>Załącznik nr 2 do uchwały nr IV/24/2011</t>
  </si>
  <si>
    <r>
      <t>WYDATKI</t>
    </r>
    <r>
      <rPr>
        <sz val="14"/>
        <rFont val="Times New Roman"/>
        <family val="1"/>
      </rPr>
      <t xml:space="preserve"> budżetu Gminy Kruklanki na 2011</t>
    </r>
  </si>
  <si>
    <t>Nazwa</t>
  </si>
  <si>
    <t>Plan na 2011po zmianach</t>
  </si>
  <si>
    <t>w tym:</t>
  </si>
  <si>
    <t>Wydatki bieżące</t>
  </si>
  <si>
    <t>Wydatki majątkowe</t>
  </si>
  <si>
    <t>z tego:</t>
  </si>
  <si>
    <t>Wynagrodzenia i składki od nich naliczane</t>
  </si>
  <si>
    <t>wydatki związane z realizacją statutowych zadań jednostek</t>
  </si>
  <si>
    <t>Dotacje na zadania bieżące</t>
  </si>
  <si>
    <t>świadczenia na rzecz osób fizycznych</t>
  </si>
  <si>
    <t>w. na programy finansowane  z udziałem środków opisanych w art. 5 ust. 1 pkt 2. i 3 ufp w części zw. z realizacją zadań jst</t>
  </si>
  <si>
    <t>Wydatki
z tytułu poręczeń
i gwarancji udzielonych przez jst przypadajace do spłaty w roku budżetowym</t>
  </si>
  <si>
    <t>Wydatki na obsługę długu</t>
  </si>
  <si>
    <t>inwestycje i zakupy inwestycyjne</t>
  </si>
  <si>
    <t>inwestycje i zakupy inwestycyjne na programy finansowane z udziałem środków wym. w art.5 ust. 1 pkt 2. i 3 ufp</t>
  </si>
  <si>
    <t>zakup i objęcie akcji i udziałów</t>
  </si>
  <si>
    <t>wniesienie wkładów do spółek prawa handlowego</t>
  </si>
  <si>
    <t>01010</t>
  </si>
  <si>
    <t>Infrastruktura wodociągowa i sanitacyjna wsi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</si>
  <si>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</si>
  <si>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</si>
  <si>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</si>
  <si>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</si>
  <si>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Zakup usług remontowych</t>
  </si>
  <si>
    <t>400</t>
  </si>
  <si>
    <t>WYTWARZANIE I ZAOPATRYWANIE W ENERGIĘ ELEKTRYCZNĄ, GAZ I WODĘ</t>
  </si>
  <si>
    <t>40002</t>
  </si>
  <si>
    <t>Dostarczanie wody</t>
  </si>
  <si>
    <t>Zakup usług pozostałych</t>
  </si>
  <si>
    <t>TURYSTYKA</t>
  </si>
  <si>
    <t>63003</t>
  </si>
  <si>
    <t>Zadania w zakresie upowszechniania turystyki</t>
  </si>
  <si>
    <t>Wynagrodzenia agencyjno-prowizyjne</t>
  </si>
  <si>
    <t>Różne opłaty i składki</t>
  </si>
  <si>
    <t>710</t>
  </si>
  <si>
    <t>DZIAŁALNOŚĆ USŁUGOWA</t>
  </si>
  <si>
    <t>71035</t>
  </si>
  <si>
    <t>Cmentarze</t>
  </si>
  <si>
    <t>Zakup materiałów i wyposażenia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</si>
  <si>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</si>
  <si>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</si>
  <si>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</si>
  <si>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</si>
  <si>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</si>
  <si>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 xml:space="preserve">Rady gmin (miast i miast na prawach powiatu) </t>
  </si>
  <si>
    <t>Różne wydatki na rzecz osób fizycznych</t>
  </si>
  <si>
    <t xml:space="preserve">Zakup pozostałych usług </t>
  </si>
  <si>
    <t>Podróże służbowe krajowe</t>
  </si>
  <si>
    <t>Urzędy gmin (miast i miast na prawach powiatu)</t>
  </si>
  <si>
    <t>Wydatki osobowe nie zaliczane do wynagrodzeń</t>
  </si>
  <si>
    <t>Wynagrodzenia bezosobowe</t>
  </si>
  <si>
    <t>Zakup energii</t>
  </si>
  <si>
    <t>Zakup usług dostępu do sieci Internet</t>
  </si>
  <si>
    <t>Opłaty z tytułu zakupu usług telekomunikacyjnych świadczonych w ruchomej publicznej sieci telefonicznej</t>
  </si>
  <si>
    <t>Opłaty z tytułu zakupu usług komunikacyjnych telefonii stacjonarnej</t>
  </si>
  <si>
    <t>Odpisy na zakładowy fundusz świadczeń socjalnych</t>
  </si>
  <si>
    <t>Szkolenia pracowników nie będących członkami korpusu służby cywilnej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</si>
  <si>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</si>
  <si>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</si>
  <si>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>BEZPIECZEŃSTWO  PUBLICZNE  I  OCHRONA  PRZECIWPOŻAROWA</t>
  </si>
  <si>
    <t>Ochotnicze straże pożarne</t>
  </si>
  <si>
    <t>Obrona cywilna</t>
  </si>
  <si>
    <t>Pobór podatków, opłat i nieopodatkowanych należności budżetowych</t>
  </si>
  <si>
    <t>OBSŁUGA DŁUGU PUBLICZNEGO</t>
  </si>
  <si>
    <t>Obsługa papierów wartościowych, kredytów i pożyczek j.s.t.</t>
  </si>
  <si>
    <t>Odsetki i dyskonto od krajowych skarbowych papierów wartościowych oraz pożyczek i kredytów</t>
  </si>
  <si>
    <t>Rezerwy ogólne i celowe</t>
  </si>
  <si>
    <t xml:space="preserve">Rezerwy  </t>
  </si>
  <si>
    <t>OŚWIATA I WYCHOWANIE</t>
  </si>
  <si>
    <t>Szkoły podstawowe</t>
  </si>
  <si>
    <t>Dodatkowe wynagrodzenia roczne</t>
  </si>
  <si>
    <t>Zakup pomocy naukowych, dydaktycznych i książek</t>
  </si>
  <si>
    <t>Zakup usług zdrowotnych</t>
  </si>
  <si>
    <t>Oddziały przedszkolne w szkołach podstawowych</t>
  </si>
  <si>
    <t>Przedszkola</t>
  </si>
  <si>
    <t>Gimnazja</t>
  </si>
  <si>
    <t>Dowożenie uczniów do szkół</t>
  </si>
  <si>
    <t>Dokształcanie i doskonalenie nauczycieli</t>
  </si>
  <si>
    <t>OCHRONA ZDROWIA</t>
  </si>
  <si>
    <t>Zwalczanie narkomanii</t>
  </si>
  <si>
    <t>Przeciwdziałanie alkoholizmowi</t>
  </si>
  <si>
    <t>Domy pomocy społecznej</t>
  </si>
  <si>
    <t>Świadczenia społeczne</t>
  </si>
  <si>
    <t>4130</t>
  </si>
  <si>
    <t xml:space="preserve">Składki na ubezpieczenia zdrowotne  </t>
  </si>
  <si>
    <t>Zasiłki i pomoc w naturze oraz składki na ubezpieczenia społeczne</t>
  </si>
  <si>
    <t>85215</t>
  </si>
  <si>
    <t>Dodatki mieszkaniowe</t>
  </si>
  <si>
    <t>Różne opłaty</t>
  </si>
  <si>
    <t>EDUKACYJNA OPIEKA WYCHOWAWCZA</t>
  </si>
  <si>
    <t>Pomoc materialna dla uczniów</t>
  </si>
  <si>
    <t>Inne formy pomocy dla uczniów</t>
  </si>
  <si>
    <t>Oczyszczanie miast i wsi</t>
  </si>
  <si>
    <t>Zakup pozostałych usług</t>
  </si>
  <si>
    <t>Utrzymanie zieleni w miastach i gminach</t>
  </si>
  <si>
    <t>Oświetlenie ulic</t>
  </si>
  <si>
    <t>6050</t>
  </si>
  <si>
    <t>Wpłaty gmin i powiatów na rzecz innych jednostek samorządu terytorialnego oraz związków gmin lub związków powiatów na dofinansowanie zadań inwestycyjnych i zakupów inwestycyjnych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</si>
  <si>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</si>
  <si>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</si>
  <si>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</si>
  <si>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</si>
  <si>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>Dotacja celowa z budżetu na finansowanie lub dofinansowanie zadań zleconych do realizacji stowarzyszeniom</t>
  </si>
  <si>
    <t>OGÓŁEM WYDATKI</t>
  </si>
  <si>
    <t>Załącznik nr 2a do uchwały nr IV/26/2011</t>
  </si>
  <si>
    <r>
      <t xml:space="preserve"> Plan WYDATKÓW </t>
    </r>
    <r>
      <rPr>
        <sz val="14"/>
        <rFont val="Times New Roman"/>
        <family val="1"/>
      </rPr>
      <t>Urzędu Gminy Kruklanki na 2011</t>
    </r>
  </si>
  <si>
    <t>zmiana</t>
  </si>
  <si>
    <t>Plan na 2011 po zmianie</t>
  </si>
  <si>
    <t>Wynagrodzenia i pochodne od wynagrodzeń</t>
  </si>
  <si>
    <t>Program Rozwoju Obszarów Wiejskich 2007-2013</t>
  </si>
  <si>
    <t>01095</t>
  </si>
  <si>
    <t>Dotacje celowe przekazane dla powiatu na inwestycje i zakupy inwestycyjne realizowane na podstawie porozumień (umów) między jednostkami samorządu terytorialnego</t>
  </si>
  <si>
    <t>Dotacje celowe na zadania bieżące</t>
  </si>
  <si>
    <t>artykuły biurowe</t>
  </si>
  <si>
    <t>druki</t>
  </si>
  <si>
    <t xml:space="preserve">materiały </t>
  </si>
  <si>
    <t>opał</t>
  </si>
  <si>
    <t>remonty</t>
  </si>
  <si>
    <t>prenumerata</t>
  </si>
  <si>
    <t>artykuły chemiczne</t>
  </si>
  <si>
    <t>sprzęt komputerowy</t>
  </si>
  <si>
    <t>pogotowie kasowe</t>
  </si>
  <si>
    <t>bank</t>
  </si>
  <si>
    <t>bhp</t>
  </si>
  <si>
    <t>poczta</t>
  </si>
  <si>
    <t>ogłoszenia</t>
  </si>
  <si>
    <t>alarm</t>
  </si>
  <si>
    <t>prawnik</t>
  </si>
  <si>
    <t>informatyczne</t>
  </si>
  <si>
    <t>Stypendia dla uczniów</t>
  </si>
  <si>
    <t>Wpłaty na P F R O N</t>
  </si>
  <si>
    <t>inne</t>
  </si>
  <si>
    <t>wywożenie śmieci</t>
  </si>
  <si>
    <t>PKS</t>
  </si>
  <si>
    <t>decyzje</t>
  </si>
  <si>
    <t>plany</t>
  </si>
  <si>
    <t>Zakup akcesoriów komputerowych, w tym programów i licencji</t>
  </si>
  <si>
    <t>Załącznik nr 2b do uchwały nr IV/26/2011</t>
  </si>
  <si>
    <r>
      <t xml:space="preserve"> Plan WYDATKÓW </t>
    </r>
    <r>
      <rPr>
        <sz val="14"/>
        <rFont val="Times New Roman"/>
        <family val="1"/>
      </rPr>
      <t>Gminnego Ośrodka Pomocy Społecznej w Kruklankach na 2010</t>
    </r>
  </si>
  <si>
    <t>Świadczenia społeczne (Z)</t>
  </si>
  <si>
    <t>W</t>
  </si>
  <si>
    <t>Z</t>
  </si>
  <si>
    <t>X</t>
  </si>
  <si>
    <t>Świadczenia społeczne (X)</t>
  </si>
  <si>
    <t>POZOSTAŁE ZADANIA W ZAKRESIE POLITYKI SPOŁECZNEJ</t>
  </si>
  <si>
    <t>Załącznik nr 2c do uchwały nr IV/26/2011</t>
  </si>
  <si>
    <t>Wójta Gminy Kruklanki</t>
  </si>
  <si>
    <t xml:space="preserve"> Plan WYDATKÓW Zespołu Szkół w Kruklankach na 2010</t>
  </si>
  <si>
    <t>Szkoły podstawowe - Kruklanki</t>
  </si>
  <si>
    <t>Nagrody o charakterze szczególnym niezaliczane do wynagrodzeń</t>
  </si>
  <si>
    <t>Usługi materialne</t>
  </si>
  <si>
    <t>Zakup materiałów papierniczych do do sprzętu drukarskiego i urządzeń kserograficznych</t>
  </si>
  <si>
    <t>Dokształcanie i doskonalenie nauczycieli – zespół</t>
  </si>
  <si>
    <t>ZESPÓŁ</t>
  </si>
  <si>
    <t xml:space="preserve"> Plan WYDATKÓW Szkoły Podstawowej w Boćwince na 2010</t>
  </si>
  <si>
    <t>Szkoły podstawowe - Boćwinka</t>
  </si>
  <si>
    <t>Dokształcanie i doskonalenie nauczycieli – SP Boćwinka</t>
  </si>
  <si>
    <t>SP BOĆWINKA</t>
  </si>
  <si>
    <t>Załącznik nr 3 do uchwały nr IV/24/2010</t>
  </si>
  <si>
    <t>Zadania inwestycyjne w 2011</t>
  </si>
  <si>
    <t>(zł.)</t>
  </si>
  <si>
    <t>Planowane wydatki inwestycyjne wieloletnie przewidziane do realizacji w 2011r.</t>
  </si>
  <si>
    <t>Planowane wydatki inwestycyjne roczne</t>
  </si>
  <si>
    <t>jednostka</t>
  </si>
  <si>
    <t>Nazwa zadania</t>
  </si>
  <si>
    <t>Łączne</t>
  </si>
  <si>
    <t>rok</t>
  </si>
  <si>
    <t>w tym źródła finansowania</t>
  </si>
  <si>
    <t>organizacyjna</t>
  </si>
  <si>
    <t>lp.</t>
  </si>
  <si>
    <t>inwestycyjnego</t>
  </si>
  <si>
    <t>koszty</t>
  </si>
  <si>
    <t>Budżetowy 2011</t>
  </si>
  <si>
    <t>dochody</t>
  </si>
  <si>
    <t>kredyty</t>
  </si>
  <si>
    <t>środki pochodzące</t>
  </si>
  <si>
    <t>środki wymienione</t>
  </si>
  <si>
    <t>realizująca zadanie lub</t>
  </si>
  <si>
    <t>i okres realizacji w latach</t>
  </si>
  <si>
    <t>finansowe</t>
  </si>
  <si>
    <t>(8+9+10+11)</t>
  </si>
  <si>
    <t>własne</t>
  </si>
  <si>
    <t>i pożyczki</t>
  </si>
  <si>
    <t>z innych źródeł</t>
  </si>
  <si>
    <t>w art. 5 ust. 1 pkt2 i 3 u.f.p.</t>
  </si>
  <si>
    <t>koordynująca program</t>
  </si>
  <si>
    <t>605(0,7,9)</t>
  </si>
  <si>
    <t>Budowa sieci wodociągowej w miejscowościach Boćwinka i Brożówka</t>
  </si>
  <si>
    <t>Urząd Gminy Kruklanki</t>
  </si>
  <si>
    <t>600</t>
  </si>
  <si>
    <t>Przebudowa dróg gminnych: ul. Wodna w  m. Kruklanki</t>
  </si>
  <si>
    <t>Przebudowa dróg gminnych – Lipowo</t>
  </si>
  <si>
    <t>801</t>
  </si>
  <si>
    <t>80195</t>
  </si>
  <si>
    <t>Budowa sali gimnastycznej w m. Kruklanki</t>
  </si>
  <si>
    <t>90015</t>
  </si>
  <si>
    <t>Budowa oświetlenia ulicznego w Kruklankach</t>
  </si>
  <si>
    <t>Budowa oświetlenia ulicznego w Brożówce</t>
  </si>
  <si>
    <t>90095</t>
  </si>
  <si>
    <t>6650</t>
  </si>
  <si>
    <t>Budowa zakładu unieszkodliwiania odpadów</t>
  </si>
  <si>
    <t>Mazurski Związek Międzygminny – Gospodarka Odpadami w Giżycku</t>
  </si>
  <si>
    <t>926</t>
  </si>
  <si>
    <t>92601</t>
  </si>
  <si>
    <t>Program budowy kompleksów sportowych „Moje boisko ORLIK'2012”</t>
  </si>
  <si>
    <t>RAZEM</t>
  </si>
  <si>
    <t xml:space="preserve"> </t>
  </si>
  <si>
    <t>Załącznik nr 4 do uchwały nr IV/24/2011</t>
  </si>
  <si>
    <t xml:space="preserve">Wydatki* na programy i projekty realizowane ze środków pochodzących z funduszy strukturalnych i Funduszu Spójności </t>
  </si>
  <si>
    <t xml:space="preserve">oraz pozostałe środki pochodzące ze źródeł zagranicznych nie podlegających zwrotowi. </t>
  </si>
  <si>
    <t>L.p.</t>
  </si>
  <si>
    <t>Projekt</t>
  </si>
  <si>
    <t>Kategoria interwencji funduszy strukturalnych</t>
  </si>
  <si>
    <t>Klasyfikacja (dział, rozdział, paragraf)</t>
  </si>
  <si>
    <t>Wydatki w okresie realizacji Projektu (całkowita wartość projektu) (6+7)</t>
  </si>
  <si>
    <t>Planowane wydatki</t>
  </si>
  <si>
    <t>Środki z budżetu krajowego</t>
  </si>
  <si>
    <t>Środki z budżetu UE</t>
  </si>
  <si>
    <t>Wydatki razem (9+13)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</si>
  <si>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</si>
  <si>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</si>
  <si>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</si>
  <si>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</si>
  <si>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</si>
  <si>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</si>
  <si>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</si>
  <si>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</si>
  <si>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</si>
  <si>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</si>
  <si>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</si>
  <si>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</si>
  <si>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</si>
  <si>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</si>
  <si>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313,322,323 „Odnowa i rozwój wsi”</t>
  </si>
  <si>
    <t>Nazwa projektu:</t>
  </si>
  <si>
    <t>Termomodernizacja budynku Urzędu Gminy w Kruklankach</t>
  </si>
  <si>
    <t>Razem wydatki:</t>
  </si>
  <si>
    <t>010, 01041, 605(7,9)</t>
  </si>
  <si>
    <t>z tego: 2011</t>
  </si>
  <si>
    <t>Wydatki bieżące razem:</t>
  </si>
  <si>
    <t>2.1</t>
  </si>
  <si>
    <t>Zagospodarowanie terenu wokół budynku Gminnego Ośrodka Kultury w Kruklankach</t>
  </si>
  <si>
    <t>010, 01041,427(7,9)</t>
  </si>
  <si>
    <t>2.2</t>
  </si>
  <si>
    <t>Remont istniejącego chodnika z barierkami zabezpieczającymi w Jeziorowskich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</si>
  <si>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</si>
  <si>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</si>
  <si>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</si>
  <si>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*** - rok 2012 do wykorzystania fakultatywnego</t>
  </si>
  <si>
    <t>Załącznik nr 5 do uchwały nr IV/24/2010</t>
  </si>
  <si>
    <t>z dnia 4 luty 2011</t>
  </si>
  <si>
    <t>Przychody i rozchody budżetu 2011</t>
  </si>
  <si>
    <t>Lp.</t>
  </si>
  <si>
    <t>T r e ś ć</t>
  </si>
  <si>
    <r>
      <t xml:space="preserve">Klasyfikacja </t>
    </r>
    <r>
      <rPr>
        <sz val="10"/>
        <rFont val="Arial"/>
        <family val="2"/>
      </rPr>
      <t>§</t>
    </r>
  </si>
  <si>
    <t>Plan 2011</t>
  </si>
  <si>
    <t>1.</t>
  </si>
  <si>
    <t>Planowane dochody</t>
  </si>
  <si>
    <t>2.</t>
  </si>
  <si>
    <t xml:space="preserve">Nadwyżka </t>
  </si>
  <si>
    <t>Deficyt</t>
  </si>
  <si>
    <t>I.</t>
  </si>
  <si>
    <t>Finansowanie (przychody – rozchody)</t>
  </si>
  <si>
    <t>Przychody ogółem:</t>
  </si>
  <si>
    <t>Kredyty</t>
  </si>
  <si>
    <t xml:space="preserve"> § 952</t>
  </si>
  <si>
    <t>Pożyczki</t>
  </si>
  <si>
    <t>3.</t>
  </si>
  <si>
    <t>Pożyczki na finansowanie zadań realizowanych z udziałem środków pochodzących z budżetu U.E.</t>
  </si>
  <si>
    <t xml:space="preserve"> § 903</t>
  </si>
  <si>
    <t>4.</t>
  </si>
  <si>
    <t>Spłata pożyczek udzielonych</t>
  </si>
  <si>
    <t xml:space="preserve"> § 951</t>
  </si>
  <si>
    <t>5.</t>
  </si>
  <si>
    <t>Prywatyzacja majątku j.s.t.</t>
  </si>
  <si>
    <t>§ 941 do 944</t>
  </si>
  <si>
    <t>6.</t>
  </si>
  <si>
    <t>Nadwyżka budżetu z lat ubiegłych</t>
  </si>
  <si>
    <t xml:space="preserve"> § 957</t>
  </si>
  <si>
    <t>7.</t>
  </si>
  <si>
    <t>Obligacje skarbowe</t>
  </si>
  <si>
    <t xml:space="preserve"> § 911</t>
  </si>
  <si>
    <t>8.</t>
  </si>
  <si>
    <t>Inne papiery wartościowe</t>
  </si>
  <si>
    <t xml:space="preserve"> § 931</t>
  </si>
  <si>
    <t>9.</t>
  </si>
  <si>
    <t>Inne źródła (wolne środki)</t>
  </si>
  <si>
    <t xml:space="preserve"> § 955</t>
  </si>
  <si>
    <t>Rozchody ogółem</t>
  </si>
  <si>
    <t>Spłaty kredytów</t>
  </si>
  <si>
    <t xml:space="preserve"> § 992</t>
  </si>
  <si>
    <t>Spłaty pożyczek</t>
  </si>
  <si>
    <t>Spłaty pożyczek otrzymanych na finansowanie zadań realizowanych z udziałem środków pochodzących z budżetu U.E.</t>
  </si>
  <si>
    <t xml:space="preserve"> § 963</t>
  </si>
  <si>
    <t>Udzielone pożyczki</t>
  </si>
  <si>
    <t xml:space="preserve"> § 991</t>
  </si>
  <si>
    <t>Lokaty</t>
  </si>
  <si>
    <t xml:space="preserve"> § 994</t>
  </si>
  <si>
    <t>Wykup papierów wartościowych</t>
  </si>
  <si>
    <t xml:space="preserve"> § 982</t>
  </si>
  <si>
    <t>Wykup obligacji</t>
  </si>
  <si>
    <t xml:space="preserve"> § 971</t>
  </si>
  <si>
    <t>Rozchody z tytułu innych rozliczeń</t>
  </si>
  <si>
    <t xml:space="preserve"> § 995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</si>
</sst>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"/>
  </numFmts>
  <fonts count="80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b/>
      <sz val="14"/>
      <name val="Lucida Sans Unicod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Times New Roman CE"/>
      <family val="1"/>
    </font>
    <font>
      <b/>
      <sz val="10"/>
      <name val="Arial"/>
      <family val="2"/>
    </font>
    <font>
      <sz val="11"/>
      <name val="Arial CE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4"/>
    </font>
    <font>
      <sz val="10"/>
      <name val="Times New Roman"/>
      <family val="1"/>
    </font>
    <font>
      <sz val="12"/>
      <name val="Arial CE"/>
      <family val="2"/>
    </font>
    <font>
      <sz val="12"/>
      <name val="Arial"/>
      <family val="2"/>
    </font>
    <font>
      <i/>
      <sz val="9"/>
      <name val="Arial"/>
      <family val="2"/>
    </font>
    <font>
      <i/>
      <sz val="10"/>
      <name val="Arial CE"/>
      <family val="2"/>
    </font>
    <font>
      <sz val="14"/>
      <name val="Arial CE"/>
      <family val="2"/>
    </font>
    <font>
      <sz val="8"/>
      <name val="Arial"/>
      <family val="2"/>
    </font>
    <font>
      <sz val="10"/>
      <color indexed="12"/>
      <name val="Arial CE"/>
      <family val="2"/>
    </font>
    <font>
      <sz val="10"/>
      <color indexed="12"/>
      <name val="Arial"/>
      <family val="2"/>
    </font>
    <font>
      <sz val="10"/>
      <color indexed="39"/>
      <name val="Arial CE"/>
      <family val="2"/>
    </font>
    <font>
      <b/>
      <sz val="9"/>
      <name val="Arial CE"/>
      <family val="5"/>
    </font>
    <font>
      <sz val="9"/>
      <color indexed="39"/>
      <name val="Arial CE"/>
      <family val="2"/>
    </font>
    <font>
      <sz val="10"/>
      <color indexed="39"/>
      <name val="Arial"/>
      <family val="2"/>
    </font>
    <font>
      <sz val="11"/>
      <color indexed="12"/>
      <name val="Arial"/>
      <family val="2"/>
    </font>
    <font>
      <b/>
      <sz val="14"/>
      <name val="Arial"/>
      <family val="2"/>
    </font>
    <font>
      <sz val="9"/>
      <name val="Arial CE"/>
      <family val="2"/>
    </font>
    <font>
      <sz val="9"/>
      <name val="Arial"/>
      <family val="2"/>
    </font>
    <font>
      <b/>
      <sz val="11"/>
      <color indexed="12"/>
      <name val="Arial"/>
      <family val="2"/>
    </font>
    <font>
      <i/>
      <sz val="10"/>
      <name val="Times New Roman"/>
      <family val="1"/>
    </font>
    <font>
      <u val="single"/>
      <sz val="11"/>
      <name val="Arial CE"/>
      <family val="2"/>
    </font>
    <font>
      <sz val="13"/>
      <name val="Arial"/>
      <family val="2"/>
    </font>
    <font>
      <b/>
      <sz val="14"/>
      <name val="Arial CE"/>
      <family val="2"/>
    </font>
    <font>
      <b/>
      <sz val="16"/>
      <name val="Arial CE"/>
      <family val="2"/>
    </font>
    <font>
      <i/>
      <sz val="11"/>
      <name val="Times New Roman CE"/>
      <family val="1"/>
    </font>
    <font>
      <sz val="10"/>
      <name val="Tahoma"/>
      <family val="2"/>
    </font>
    <font>
      <b/>
      <sz val="8"/>
      <name val="Arial"/>
      <family val="2"/>
    </font>
    <font>
      <sz val="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7" fillId="0" borderId="3" applyNumberFormat="0" applyFill="0" applyAlignment="0" applyProtection="0"/>
    <xf numFmtId="0" fontId="68" fillId="29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2" fillId="0" borderId="0">
      <alignment/>
      <protection/>
    </xf>
    <xf numFmtId="0" fontId="73" fillId="27" borderId="1" applyNumberFormat="0" applyAlignment="0" applyProtection="0"/>
    <xf numFmtId="9" fontId="0" fillId="0" borderId="0" applyFill="0" applyBorder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8" fillId="32" borderId="0" applyNumberFormat="0" applyBorder="0" applyAlignment="0" applyProtection="0"/>
  </cellStyleXfs>
  <cellXfs count="41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3" fontId="0" fillId="0" borderId="0" xfId="0" applyNumberFormat="1" applyFont="1" applyAlignment="1">
      <alignment vertical="center"/>
    </xf>
    <xf numFmtId="49" fontId="10" fillId="0" borderId="13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vertical="center"/>
    </xf>
    <xf numFmtId="49" fontId="12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/>
    </xf>
    <xf numFmtId="4" fontId="1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horizontal="right" vertical="center"/>
    </xf>
    <xf numFmtId="49" fontId="10" fillId="0" borderId="13" xfId="0" applyNumberFormat="1" applyFont="1" applyBorder="1" applyAlignment="1">
      <alignment vertical="center"/>
    </xf>
    <xf numFmtId="49" fontId="11" fillId="0" borderId="12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49" fontId="10" fillId="0" borderId="12" xfId="0" applyNumberFormat="1" applyFont="1" applyBorder="1" applyAlignment="1">
      <alignment vertical="center"/>
    </xf>
    <xf numFmtId="4" fontId="11" fillId="0" borderId="10" xfId="0" applyNumberFormat="1" applyFont="1" applyBorder="1" applyAlignment="1">
      <alignment horizontal="right" vertical="center"/>
    </xf>
    <xf numFmtId="49" fontId="12" fillId="0" borderId="12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49" fontId="1" fillId="0" borderId="1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49" fontId="11" fillId="0" borderId="18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49" fontId="12" fillId="0" borderId="15" xfId="0" applyNumberFormat="1" applyFont="1" applyBorder="1" applyAlignment="1">
      <alignment vertical="center"/>
    </xf>
    <xf numFmtId="49" fontId="14" fillId="0" borderId="12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4" fontId="11" fillId="0" borderId="10" xfId="53" applyNumberFormat="1" applyFont="1" applyFill="1" applyBorder="1" applyAlignment="1" applyProtection="1">
      <alignment vertical="center"/>
      <protection/>
    </xf>
    <xf numFmtId="4" fontId="11" fillId="0" borderId="10" xfId="0" applyNumberFormat="1" applyFont="1" applyFill="1" applyBorder="1" applyAlignment="1" applyProtection="1">
      <alignment vertical="center"/>
      <protection/>
    </xf>
    <xf numFmtId="0" fontId="7" fillId="0" borderId="11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4" fontId="15" fillId="33" borderId="20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4" fontId="21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4" fontId="13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3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 wrapText="1"/>
    </xf>
    <xf numFmtId="4" fontId="0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49" fontId="23" fillId="0" borderId="10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8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" fillId="0" borderId="23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9" fontId="9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4" fontId="25" fillId="0" borderId="10" xfId="0" applyNumberFormat="1" applyFont="1" applyBorder="1" applyAlignment="1">
      <alignment horizontal="right" vertical="center"/>
    </xf>
    <xf numFmtId="4" fontId="26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49" fontId="9" fillId="0" borderId="15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right" vertical="center"/>
    </xf>
    <xf numFmtId="0" fontId="11" fillId="0" borderId="22" xfId="0" applyFont="1" applyBorder="1" applyAlignment="1">
      <alignment horizontal="left" vertical="center"/>
    </xf>
    <xf numFmtId="49" fontId="10" fillId="0" borderId="14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4" fontId="14" fillId="0" borderId="1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27" fillId="0" borderId="16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4" fontId="26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4" fontId="13" fillId="0" borderId="10" xfId="0" applyNumberFormat="1" applyFont="1" applyBorder="1" applyAlignment="1">
      <alignment horizontal="right" vertical="center"/>
    </xf>
    <xf numFmtId="4" fontId="13" fillId="0" borderId="10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9" fontId="8" fillId="0" borderId="12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vertical="center"/>
      <protection/>
    </xf>
    <xf numFmtId="4" fontId="9" fillId="0" borderId="10" xfId="0" applyNumberFormat="1" applyFont="1" applyFill="1" applyBorder="1" applyAlignment="1" applyProtection="1">
      <alignment vertical="center"/>
      <protection/>
    </xf>
    <xf numFmtId="4" fontId="11" fillId="0" borderId="10" xfId="53" applyNumberFormat="1" applyFont="1" applyFill="1" applyBorder="1" applyAlignment="1" applyProtection="1">
      <alignment horizontal="right" vertical="center"/>
      <protection/>
    </xf>
    <xf numFmtId="4" fontId="11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>
      <alignment vertical="center"/>
    </xf>
    <xf numFmtId="4" fontId="1" fillId="0" borderId="10" xfId="53" applyNumberFormat="1" applyFont="1" applyFill="1" applyBorder="1" applyAlignment="1" applyProtection="1">
      <alignment horizontal="right" vertical="center"/>
      <protection/>
    </xf>
    <xf numFmtId="4" fontId="20" fillId="0" borderId="10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" fontId="28" fillId="0" borderId="10" xfId="0" applyNumberFormat="1" applyFont="1" applyFill="1" applyBorder="1" applyAlignment="1" applyProtection="1">
      <alignment vertical="center"/>
      <protection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4" fontId="25" fillId="0" borderId="10" xfId="0" applyNumberFormat="1" applyFont="1" applyFill="1" applyBorder="1" applyAlignment="1" applyProtection="1">
      <alignment vertical="center"/>
      <protection/>
    </xf>
    <xf numFmtId="0" fontId="7" fillId="0" borderId="12" xfId="0" applyFont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vertical="center"/>
      <protection/>
    </xf>
    <xf numFmtId="4" fontId="14" fillId="0" borderId="10" xfId="0" applyNumberFormat="1" applyFont="1" applyFill="1" applyBorder="1" applyAlignment="1" applyProtection="1">
      <alignment vertical="center"/>
      <protection/>
    </xf>
    <xf numFmtId="4" fontId="9" fillId="0" borderId="10" xfId="0" applyNumberFormat="1" applyFont="1" applyFill="1" applyBorder="1" applyAlignment="1" applyProtection="1">
      <alignment vertical="center"/>
      <protection/>
    </xf>
    <xf numFmtId="0" fontId="7" fillId="0" borderId="15" xfId="0" applyFont="1" applyBorder="1" applyAlignment="1">
      <alignment horizontal="center" vertical="center"/>
    </xf>
    <xf numFmtId="4" fontId="1" fillId="0" borderId="10" xfId="0" applyNumberFormat="1" applyFont="1" applyFill="1" applyBorder="1" applyAlignment="1" applyProtection="1">
      <alignment vertical="center"/>
      <protection/>
    </xf>
    <xf numFmtId="0" fontId="0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left" vertical="center"/>
      <protection locked="0"/>
    </xf>
    <xf numFmtId="49" fontId="9" fillId="0" borderId="1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4" fontId="25" fillId="0" borderId="10" xfId="0" applyNumberFormat="1" applyFont="1" applyBorder="1" applyAlignment="1">
      <alignment vertical="center"/>
    </xf>
    <xf numFmtId="0" fontId="0" fillId="0" borderId="12" xfId="0" applyBorder="1" applyAlignment="1">
      <alignment/>
    </xf>
    <xf numFmtId="0" fontId="9" fillId="0" borderId="18" xfId="0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4" fontId="30" fillId="0" borderId="10" xfId="0" applyNumberFormat="1" applyFont="1" applyBorder="1" applyAlignment="1">
      <alignment vertical="center"/>
    </xf>
    <xf numFmtId="4" fontId="31" fillId="0" borderId="10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0" fillId="0" borderId="24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vertical="center" wrapText="1"/>
    </xf>
    <xf numFmtId="4" fontId="0" fillId="0" borderId="25" xfId="0" applyNumberFormat="1" applyFont="1" applyFill="1" applyBorder="1" applyAlignment="1" applyProtection="1">
      <alignment vertical="center"/>
      <protection/>
    </xf>
    <xf numFmtId="4" fontId="15" fillId="34" borderId="27" xfId="0" applyNumberFormat="1" applyFont="1" applyFill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4" fontId="15" fillId="0" borderId="0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49" fontId="9" fillId="0" borderId="1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4" fontId="0" fillId="0" borderId="10" xfId="53" applyNumberFormat="1" applyFont="1" applyFill="1" applyBorder="1" applyAlignment="1" applyProtection="1">
      <alignment vertical="center"/>
      <protection/>
    </xf>
    <xf numFmtId="0" fontId="27" fillId="0" borderId="28" xfId="0" applyFont="1" applyBorder="1" applyAlignment="1">
      <alignment horizontal="justify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5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/>
    </xf>
    <xf numFmtId="4" fontId="34" fillId="0" borderId="10" xfId="0" applyNumberFormat="1" applyFont="1" applyBorder="1" applyAlignment="1">
      <alignment horizontal="right" vertical="center"/>
    </xf>
    <xf numFmtId="4" fontId="33" fillId="0" borderId="10" xfId="0" applyNumberFormat="1" applyFont="1" applyBorder="1" applyAlignment="1">
      <alignment vertical="center"/>
    </xf>
    <xf numFmtId="4" fontId="0" fillId="0" borderId="0" xfId="53" applyNumberFormat="1" applyFill="1" applyBorder="1" applyAlignment="1" applyProtection="1">
      <alignment/>
      <protection/>
    </xf>
    <xf numFmtId="0" fontId="1" fillId="0" borderId="21" xfId="0" applyFont="1" applyBorder="1" applyAlignment="1">
      <alignment vertical="center"/>
    </xf>
    <xf numFmtId="4" fontId="9" fillId="0" borderId="10" xfId="53" applyNumberFormat="1" applyFont="1" applyFill="1" applyBorder="1" applyAlignment="1" applyProtection="1">
      <alignment vertical="center"/>
      <protection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vertical="center"/>
    </xf>
    <xf numFmtId="49" fontId="11" fillId="0" borderId="15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4" fontId="35" fillId="0" borderId="10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4" fontId="7" fillId="0" borderId="10" xfId="53" applyNumberFormat="1" applyFont="1" applyFill="1" applyBorder="1" applyAlignment="1" applyProtection="1">
      <alignment vertical="center"/>
      <protection/>
    </xf>
    <xf numFmtId="4" fontId="0" fillId="0" borderId="25" xfId="53" applyNumberFormat="1" applyFont="1" applyFill="1" applyBorder="1" applyAlignment="1" applyProtection="1">
      <alignment vertical="center"/>
      <protection/>
    </xf>
    <xf numFmtId="4" fontId="2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 wrapText="1" indent="1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14" fillId="0" borderId="15" xfId="0" applyFont="1" applyBorder="1" applyAlignment="1">
      <alignment horizontal="center" vertical="center"/>
    </xf>
    <xf numFmtId="4" fontId="1" fillId="0" borderId="10" xfId="53" applyNumberFormat="1" applyFont="1" applyFill="1" applyBorder="1" applyAlignment="1" applyProtection="1">
      <alignment vertical="center"/>
      <protection/>
    </xf>
    <xf numFmtId="0" fontId="36" fillId="0" borderId="10" xfId="0" applyFont="1" applyBorder="1" applyAlignment="1">
      <alignment horizontal="left" vertical="center"/>
    </xf>
    <xf numFmtId="4" fontId="34" fillId="0" borderId="10" xfId="0" applyNumberFormat="1" applyFont="1" applyBorder="1" applyAlignment="1">
      <alignment vertical="center"/>
    </xf>
    <xf numFmtId="4" fontId="34" fillId="0" borderId="10" xfId="53" applyNumberFormat="1" applyFont="1" applyFill="1" applyBorder="1" applyAlignment="1" applyProtection="1">
      <alignment vertical="center"/>
      <protection/>
    </xf>
    <xf numFmtId="4" fontId="34" fillId="0" borderId="10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left" vertical="center"/>
      <protection locked="0"/>
    </xf>
    <xf numFmtId="4" fontId="15" fillId="34" borderId="10" xfId="0" applyNumberFormat="1" applyFont="1" applyFill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4" fontId="13" fillId="0" borderId="29" xfId="0" applyNumberFormat="1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4" fontId="11" fillId="0" borderId="29" xfId="0" applyNumberFormat="1" applyFont="1" applyFill="1" applyBorder="1" applyAlignment="1" applyProtection="1">
      <alignment vertical="center"/>
      <protection/>
    </xf>
    <xf numFmtId="4" fontId="11" fillId="0" borderId="29" xfId="53" applyNumberFormat="1" applyFont="1" applyFill="1" applyBorder="1" applyAlignment="1" applyProtection="1">
      <alignment vertical="center"/>
      <protection/>
    </xf>
    <xf numFmtId="0" fontId="1" fillId="0" borderId="18" xfId="0" applyFont="1" applyBorder="1" applyAlignment="1">
      <alignment vertical="center"/>
    </xf>
    <xf numFmtId="4" fontId="1" fillId="0" borderId="29" xfId="53" applyNumberFormat="1" applyFont="1" applyFill="1" applyBorder="1" applyAlignment="1" applyProtection="1">
      <alignment vertical="center"/>
      <protection/>
    </xf>
    <xf numFmtId="4" fontId="1" fillId="0" borderId="29" xfId="0" applyNumberFormat="1" applyFont="1" applyFill="1" applyBorder="1" applyAlignment="1" applyProtection="1">
      <alignment vertical="center"/>
      <protection/>
    </xf>
    <xf numFmtId="4" fontId="0" fillId="0" borderId="29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4" fontId="1" fillId="0" borderId="29" xfId="0" applyNumberFormat="1" applyFont="1" applyBorder="1" applyAlignment="1">
      <alignment vertical="center"/>
    </xf>
    <xf numFmtId="4" fontId="38" fillId="0" borderId="29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Font="1" applyBorder="1" applyAlignment="1">
      <alignment vertical="center"/>
    </xf>
    <xf numFmtId="4" fontId="1" fillId="0" borderId="0" xfId="53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vertical="center"/>
      <protection/>
    </xf>
    <xf numFmtId="0" fontId="1" fillId="0" borderId="19" xfId="0" applyFont="1" applyBorder="1" applyAlignment="1">
      <alignment horizontal="center" vertical="center"/>
    </xf>
    <xf numFmtId="4" fontId="7" fillId="0" borderId="29" xfId="0" applyNumberFormat="1" applyFont="1" applyBorder="1" applyAlignment="1">
      <alignment vertical="center"/>
    </xf>
    <xf numFmtId="4" fontId="38" fillId="0" borderId="10" xfId="0" applyNumberFormat="1" applyFont="1" applyFill="1" applyBorder="1" applyAlignment="1" applyProtection="1">
      <alignment vertical="center"/>
      <protection/>
    </xf>
    <xf numFmtId="0" fontId="38" fillId="0" borderId="0" xfId="0" applyFont="1" applyBorder="1" applyAlignment="1">
      <alignment horizontal="center" vertical="center"/>
    </xf>
    <xf numFmtId="4" fontId="38" fillId="0" borderId="0" xfId="53" applyNumberFormat="1" applyFont="1" applyFill="1" applyBorder="1" applyAlignment="1" applyProtection="1">
      <alignment vertical="center"/>
      <protection/>
    </xf>
    <xf numFmtId="4" fontId="38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wrapText="1"/>
    </xf>
    <xf numFmtId="4" fontId="12" fillId="0" borderId="10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/>
    </xf>
    <xf numFmtId="0" fontId="1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41" fillId="0" borderId="0" xfId="0" applyFont="1" applyBorder="1" applyAlignment="1">
      <alignment horizontal="center"/>
    </xf>
    <xf numFmtId="0" fontId="42" fillId="0" borderId="0" xfId="0" applyFont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4" fontId="28" fillId="0" borderId="31" xfId="0" applyNumberFormat="1" applyFont="1" applyBorder="1" applyAlignment="1">
      <alignment horizontal="center"/>
    </xf>
    <xf numFmtId="164" fontId="33" fillId="0" borderId="33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2" xfId="0" applyBorder="1" applyAlignment="1">
      <alignment/>
    </xf>
    <xf numFmtId="4" fontId="0" fillId="0" borderId="34" xfId="0" applyNumberFormat="1" applyFont="1" applyBorder="1" applyAlignment="1">
      <alignment/>
    </xf>
    <xf numFmtId="164" fontId="0" fillId="0" borderId="35" xfId="0" applyNumberFormat="1" applyFont="1" applyBorder="1" applyAlignment="1">
      <alignment/>
    </xf>
    <xf numFmtId="0" fontId="0" fillId="0" borderId="34" xfId="0" applyFont="1" applyBorder="1" applyAlignment="1">
      <alignment horizontal="center"/>
    </xf>
    <xf numFmtId="16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36" xfId="0" applyNumberFormat="1" applyFont="1" applyBorder="1" applyAlignment="1">
      <alignment/>
    </xf>
    <xf numFmtId="164" fontId="0" fillId="0" borderId="37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0" fillId="0" borderId="38" xfId="0" applyNumberFormat="1" applyBorder="1" applyAlignment="1">
      <alignment/>
    </xf>
    <xf numFmtId="0" fontId="0" fillId="0" borderId="38" xfId="0" applyFont="1" applyBorder="1" applyAlignment="1">
      <alignment/>
    </xf>
    <xf numFmtId="0" fontId="0" fillId="0" borderId="36" xfId="0" applyBorder="1" applyAlignment="1">
      <alignment/>
    </xf>
    <xf numFmtId="4" fontId="0" fillId="0" borderId="37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43" fillId="0" borderId="0" xfId="51" applyFont="1" applyBorder="1" applyAlignment="1">
      <alignment horizontal="center"/>
      <protection/>
    </xf>
    <xf numFmtId="0" fontId="24" fillId="0" borderId="0" xfId="51" applyFont="1">
      <alignment/>
      <protection/>
    </xf>
    <xf numFmtId="0" fontId="24" fillId="0" borderId="10" xfId="51" applyFont="1" applyBorder="1" applyAlignment="1">
      <alignment horizontal="center" vertical="center" wrapText="1"/>
      <protection/>
    </xf>
    <xf numFmtId="0" fontId="44" fillId="0" borderId="10" xfId="51" applyFont="1" applyBorder="1" applyAlignment="1">
      <alignment horizontal="center" vertical="center"/>
      <protection/>
    </xf>
    <xf numFmtId="0" fontId="44" fillId="0" borderId="10" xfId="0" applyFont="1" applyBorder="1" applyAlignment="1">
      <alignment horizontal="center" vertical="center"/>
    </xf>
    <xf numFmtId="0" fontId="24" fillId="0" borderId="10" xfId="51" applyFont="1" applyBorder="1" applyAlignment="1">
      <alignment horizontal="center"/>
      <protection/>
    </xf>
    <xf numFmtId="0" fontId="24" fillId="0" borderId="10" xfId="51" applyFont="1" applyBorder="1">
      <alignment/>
      <protection/>
    </xf>
    <xf numFmtId="4" fontId="24" fillId="0" borderId="10" xfId="51" applyNumberFormat="1" applyFont="1" applyBorder="1">
      <alignment/>
      <protection/>
    </xf>
    <xf numFmtId="4" fontId="24" fillId="0" borderId="10" xfId="0" applyNumberFormat="1" applyFont="1" applyBorder="1" applyAlignment="1">
      <alignment/>
    </xf>
    <xf numFmtId="49" fontId="24" fillId="0" borderId="21" xfId="51" applyNumberFormat="1" applyFont="1" applyBorder="1" applyAlignment="1">
      <alignment vertical="top"/>
      <protection/>
    </xf>
    <xf numFmtId="0" fontId="24" fillId="0" borderId="23" xfId="51" applyFont="1" applyBorder="1" applyAlignment="1">
      <alignment horizontal="center"/>
      <protection/>
    </xf>
    <xf numFmtId="0" fontId="24" fillId="0" borderId="17" xfId="51" applyFont="1" applyBorder="1" applyAlignment="1">
      <alignment horizontal="center"/>
      <protection/>
    </xf>
    <xf numFmtId="0" fontId="24" fillId="0" borderId="21" xfId="51" applyFont="1" applyBorder="1" applyAlignment="1">
      <alignment horizontal="left"/>
      <protection/>
    </xf>
    <xf numFmtId="0" fontId="24" fillId="0" borderId="22" xfId="51" applyFont="1" applyBorder="1" applyAlignment="1">
      <alignment horizontal="center"/>
      <protection/>
    </xf>
    <xf numFmtId="0" fontId="24" fillId="0" borderId="16" xfId="51" applyFont="1" applyBorder="1" applyAlignment="1">
      <alignment horizontal="center"/>
      <protection/>
    </xf>
    <xf numFmtId="0" fontId="24" fillId="0" borderId="14" xfId="51" applyFont="1" applyBorder="1" applyAlignment="1">
      <alignment horizontal="left"/>
      <protection/>
    </xf>
    <xf numFmtId="0" fontId="24" fillId="0" borderId="28" xfId="51" applyFont="1" applyBorder="1" applyAlignment="1">
      <alignment horizontal="center"/>
      <protection/>
    </xf>
    <xf numFmtId="0" fontId="24" fillId="0" borderId="19" xfId="51" applyFont="1" applyBorder="1" applyAlignment="1">
      <alignment horizontal="center"/>
      <protection/>
    </xf>
    <xf numFmtId="49" fontId="24" fillId="0" borderId="10" xfId="51" applyNumberFormat="1" applyFont="1" applyBorder="1">
      <alignment/>
      <protection/>
    </xf>
    <xf numFmtId="0" fontId="1" fillId="0" borderId="11" xfId="0" applyFont="1" applyBorder="1" applyAlignment="1">
      <alignment/>
    </xf>
    <xf numFmtId="4" fontId="24" fillId="0" borderId="10" xfId="51" applyNumberFormat="1" applyFont="1" applyBorder="1" applyAlignment="1">
      <alignment horizontal="center"/>
      <protection/>
    </xf>
    <xf numFmtId="4" fontId="24" fillId="0" borderId="10" xfId="51" applyNumberFormat="1" applyFont="1" applyBorder="1" applyAlignment="1">
      <alignment horizontal="right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15" fillId="0" borderId="25" xfId="0" applyFont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49" fontId="11" fillId="0" borderId="10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4" fillId="0" borderId="0" xfId="51" applyFont="1" applyBorder="1" applyAlignment="1">
      <alignment horizontal="left"/>
      <protection/>
    </xf>
    <xf numFmtId="0" fontId="24" fillId="0" borderId="10" xfId="51" applyFont="1" applyBorder="1" applyAlignment="1">
      <alignment horizontal="center"/>
      <protection/>
    </xf>
    <xf numFmtId="0" fontId="24" fillId="0" borderId="10" xfId="51" applyFont="1" applyBorder="1" applyAlignment="1">
      <alignment horizontal="center" vertical="center"/>
      <protection/>
    </xf>
    <xf numFmtId="0" fontId="24" fillId="0" borderId="10" xfId="51" applyFont="1" applyBorder="1" applyAlignment="1">
      <alignment horizontal="center" vertical="center" wrapText="1"/>
      <protection/>
    </xf>
    <xf numFmtId="0" fontId="11" fillId="0" borderId="0" xfId="51" applyFont="1" applyBorder="1" applyAlignment="1">
      <alignment horizontal="center" wrapText="1"/>
      <protection/>
    </xf>
    <xf numFmtId="0" fontId="0" fillId="0" borderId="10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zoomScale="95" zoomScaleNormal="95" zoomScaleSheetLayoutView="55" zoomScalePageLayoutView="0" workbookViewId="0" topLeftCell="A28">
      <selection activeCell="E2" sqref="E2"/>
    </sheetView>
  </sheetViews>
  <sheetFormatPr defaultColWidth="11.75390625" defaultRowHeight="12.75"/>
  <cols>
    <col min="1" max="1" width="6.00390625" style="1" customWidth="1"/>
    <col min="2" max="2" width="9.00390625" style="1" customWidth="1"/>
    <col min="3" max="3" width="6.00390625" style="1" customWidth="1"/>
    <col min="4" max="4" width="73.25390625" style="1" customWidth="1"/>
    <col min="5" max="9" width="17.75390625" style="1" customWidth="1"/>
    <col min="10" max="10" width="3.75390625" style="1" customWidth="1"/>
    <col min="11" max="242" width="11.75390625" style="1" customWidth="1"/>
    <col min="243" max="247" width="11.75390625" style="2" customWidth="1"/>
  </cols>
  <sheetData>
    <row r="1" spans="5:9" ht="12.75">
      <c r="E1" s="3" t="s">
        <v>0</v>
      </c>
      <c r="F1" s="3"/>
      <c r="G1" s="3"/>
      <c r="H1" s="4"/>
      <c r="I1" s="4"/>
    </row>
    <row r="2" spans="5:9" ht="12.75">
      <c r="E2" s="3" t="s">
        <v>1</v>
      </c>
      <c r="F2" s="3"/>
      <c r="G2" s="3"/>
      <c r="H2" s="4"/>
      <c r="I2" s="4"/>
    </row>
    <row r="3" spans="5:9" ht="12.75">
      <c r="E3" s="4" t="s">
        <v>2</v>
      </c>
      <c r="F3" s="4"/>
      <c r="G3" s="4"/>
      <c r="H3" s="4"/>
      <c r="I3" s="4"/>
    </row>
    <row r="5" spans="1:9" ht="18.75">
      <c r="A5" s="5" t="s">
        <v>3</v>
      </c>
      <c r="B5" s="6"/>
      <c r="C5" s="6"/>
      <c r="D5" s="6"/>
      <c r="E5" s="6"/>
      <c r="F5" s="6"/>
      <c r="G5" s="6"/>
      <c r="H5" s="6"/>
      <c r="I5" s="6"/>
    </row>
    <row r="6" spans="1:4" ht="18.75">
      <c r="A6" s="7"/>
      <c r="B6" s="7"/>
      <c r="C6" s="7"/>
      <c r="D6" s="7"/>
    </row>
    <row r="7" spans="1:9" ht="13.5" customHeight="1">
      <c r="A7" s="386" t="s">
        <v>4</v>
      </c>
      <c r="B7" s="386"/>
      <c r="C7" s="386"/>
      <c r="D7" s="386" t="s">
        <v>5</v>
      </c>
      <c r="E7" s="387" t="s">
        <v>6</v>
      </c>
      <c r="F7" s="387" t="s">
        <v>7</v>
      </c>
      <c r="G7" s="387" t="s">
        <v>8</v>
      </c>
      <c r="H7" s="387" t="s">
        <v>9</v>
      </c>
      <c r="I7" s="387" t="s">
        <v>10</v>
      </c>
    </row>
    <row r="8" spans="1:9" ht="12.75">
      <c r="A8" s="8" t="s">
        <v>11</v>
      </c>
      <c r="B8" s="8" t="s">
        <v>12</v>
      </c>
      <c r="C8" s="8" t="s">
        <v>13</v>
      </c>
      <c r="D8" s="386"/>
      <c r="E8" s="387"/>
      <c r="F8" s="387"/>
      <c r="G8" s="387"/>
      <c r="H8" s="9" t="s">
        <v>14</v>
      </c>
      <c r="I8" s="9" t="s">
        <v>15</v>
      </c>
    </row>
    <row r="9" spans="1:9" ht="12.75">
      <c r="A9" s="10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</row>
    <row r="10" spans="1:9" ht="15.75">
      <c r="A10" s="12" t="s">
        <v>16</v>
      </c>
      <c r="B10" s="382" t="s">
        <v>17</v>
      </c>
      <c r="C10" s="382"/>
      <c r="D10" s="382"/>
      <c r="E10" s="13">
        <f>SUM(E11)</f>
        <v>193224</v>
      </c>
      <c r="F10" s="13">
        <f>SUM(F11)</f>
        <v>145212</v>
      </c>
      <c r="G10" s="13">
        <f>SUM(G11)</f>
        <v>338436</v>
      </c>
      <c r="H10" s="13">
        <f>SUM(H11)</f>
        <v>193224</v>
      </c>
      <c r="I10" s="13">
        <f>SUM(I11)</f>
        <v>145212</v>
      </c>
    </row>
    <row r="11" spans="1:9" ht="12.75" customHeight="1">
      <c r="A11" s="14"/>
      <c r="B11" s="15" t="s">
        <v>18</v>
      </c>
      <c r="C11" s="383" t="s">
        <v>19</v>
      </c>
      <c r="D11" s="383"/>
      <c r="E11" s="16">
        <f>SUM(E12:E13)</f>
        <v>193224</v>
      </c>
      <c r="F11" s="16">
        <f>SUM(F12:F13)</f>
        <v>145212</v>
      </c>
      <c r="G11" s="16">
        <f>SUM(G12:G13)</f>
        <v>338436</v>
      </c>
      <c r="H11" s="16">
        <f>SUM(H12:H13)</f>
        <v>193224</v>
      </c>
      <c r="I11" s="16">
        <f>SUM(I12:I13)</f>
        <v>145212</v>
      </c>
    </row>
    <row r="12" spans="1:9" ht="25.5">
      <c r="A12" s="14"/>
      <c r="B12" s="15"/>
      <c r="C12" s="9">
        <v>2707</v>
      </c>
      <c r="D12" s="17" t="s">
        <v>20</v>
      </c>
      <c r="E12" s="18">
        <v>193224</v>
      </c>
      <c r="F12" s="18"/>
      <c r="G12" s="18">
        <f>E12+F12</f>
        <v>193224</v>
      </c>
      <c r="H12" s="18">
        <f>E12</f>
        <v>193224</v>
      </c>
      <c r="I12" s="18"/>
    </row>
    <row r="13" spans="1:9" ht="25.5">
      <c r="A13" s="14"/>
      <c r="B13" s="15"/>
      <c r="C13" s="8">
        <v>6297</v>
      </c>
      <c r="D13" s="19" t="s">
        <v>20</v>
      </c>
      <c r="E13" s="18"/>
      <c r="F13" s="18">
        <f>2a!F13</f>
        <v>145212</v>
      </c>
      <c r="G13" s="18">
        <f>E13+F13</f>
        <v>145212</v>
      </c>
      <c r="H13" s="18"/>
      <c r="I13" s="18">
        <f>G13</f>
        <v>145212</v>
      </c>
    </row>
    <row r="14" spans="1:10" ht="15.75">
      <c r="A14" s="12" t="s">
        <v>21</v>
      </c>
      <c r="B14" s="380" t="s">
        <v>22</v>
      </c>
      <c r="C14" s="380"/>
      <c r="D14" s="380"/>
      <c r="E14" s="13">
        <f aca="true" t="shared" si="0" ref="E14:I15">SUM(E15)</f>
        <v>1800</v>
      </c>
      <c r="F14" s="13">
        <f t="shared" si="0"/>
        <v>0</v>
      </c>
      <c r="G14" s="13">
        <f t="shared" si="0"/>
        <v>1800</v>
      </c>
      <c r="H14" s="13">
        <f t="shared" si="0"/>
        <v>1800</v>
      </c>
      <c r="I14" s="13">
        <f t="shared" si="0"/>
        <v>0</v>
      </c>
      <c r="J14" s="20"/>
    </row>
    <row r="15" spans="1:9" ht="14.25">
      <c r="A15" s="21"/>
      <c r="B15" s="22" t="s">
        <v>23</v>
      </c>
      <c r="C15" s="371" t="s">
        <v>24</v>
      </c>
      <c r="D15" s="371"/>
      <c r="E15" s="23">
        <f t="shared" si="0"/>
        <v>1800</v>
      </c>
      <c r="F15" s="23">
        <f t="shared" si="0"/>
        <v>0</v>
      </c>
      <c r="G15" s="23">
        <f t="shared" si="0"/>
        <v>1800</v>
      </c>
      <c r="H15" s="23">
        <f t="shared" si="0"/>
        <v>1800</v>
      </c>
      <c r="I15" s="23">
        <f t="shared" si="0"/>
        <v>0</v>
      </c>
    </row>
    <row r="16" spans="1:9" ht="25.5">
      <c r="A16" s="24"/>
      <c r="B16" s="25"/>
      <c r="C16" s="26" t="s">
        <v>25</v>
      </c>
      <c r="D16" s="27" t="s">
        <v>26</v>
      </c>
      <c r="E16" s="28">
        <v>1800</v>
      </c>
      <c r="F16" s="28"/>
      <c r="G16" s="18">
        <f>E16+F16</f>
        <v>1800</v>
      </c>
      <c r="H16" s="29">
        <f>E16</f>
        <v>1800</v>
      </c>
      <c r="I16" s="29"/>
    </row>
    <row r="17" spans="1:9" ht="15.75">
      <c r="A17" s="30">
        <v>600</v>
      </c>
      <c r="B17" s="384" t="s">
        <v>27</v>
      </c>
      <c r="C17" s="384"/>
      <c r="D17" s="384"/>
      <c r="E17" s="13">
        <f aca="true" t="shared" si="1" ref="E17:I18">SUM(E18)</f>
        <v>0</v>
      </c>
      <c r="F17" s="13">
        <f t="shared" si="1"/>
        <v>57046.53999999999</v>
      </c>
      <c r="G17" s="13">
        <f t="shared" si="1"/>
        <v>57046.53999999999</v>
      </c>
      <c r="H17" s="13">
        <f t="shared" si="1"/>
        <v>0</v>
      </c>
      <c r="I17" s="13">
        <f t="shared" si="1"/>
        <v>57046.53999999999</v>
      </c>
    </row>
    <row r="18" spans="1:9" ht="12.75">
      <c r="A18" s="31"/>
      <c r="B18" s="32" t="s">
        <v>28</v>
      </c>
      <c r="C18" s="385" t="s">
        <v>29</v>
      </c>
      <c r="D18" s="385"/>
      <c r="E18" s="23">
        <f t="shared" si="1"/>
        <v>0</v>
      </c>
      <c r="F18" s="23">
        <f t="shared" si="1"/>
        <v>57046.53999999999</v>
      </c>
      <c r="G18" s="23">
        <f t="shared" si="1"/>
        <v>57046.53999999999</v>
      </c>
      <c r="H18" s="23">
        <f t="shared" si="1"/>
        <v>0</v>
      </c>
      <c r="I18" s="23">
        <f t="shared" si="1"/>
        <v>57046.53999999999</v>
      </c>
    </row>
    <row r="19" spans="1:9" ht="25.5">
      <c r="A19" s="31"/>
      <c r="B19" s="32"/>
      <c r="C19" s="33">
        <v>6630</v>
      </c>
      <c r="D19" s="34" t="s">
        <v>30</v>
      </c>
      <c r="E19" s="35"/>
      <c r="F19" s="28">
        <f>116046.54-59000</f>
        <v>57046.53999999999</v>
      </c>
      <c r="G19" s="18">
        <f>E19+F19</f>
        <v>57046.53999999999</v>
      </c>
      <c r="H19" s="29"/>
      <c r="I19" s="29">
        <f>G19</f>
        <v>57046.53999999999</v>
      </c>
    </row>
    <row r="20" spans="1:9" ht="15.75">
      <c r="A20" s="12" t="s">
        <v>31</v>
      </c>
      <c r="B20" s="380" t="s">
        <v>32</v>
      </c>
      <c r="C20" s="380"/>
      <c r="D20" s="380"/>
      <c r="E20" s="13">
        <f>SUM(E21)</f>
        <v>334000</v>
      </c>
      <c r="F20" s="13">
        <f>SUM(F21)</f>
        <v>0</v>
      </c>
      <c r="G20" s="13">
        <f>SUM(G21)</f>
        <v>334000</v>
      </c>
      <c r="H20" s="36">
        <f>SUM(H21)</f>
        <v>34000</v>
      </c>
      <c r="I20" s="36">
        <f>SUM(I21)</f>
        <v>300000</v>
      </c>
    </row>
    <row r="21" spans="1:9" ht="13.5" customHeight="1">
      <c r="A21" s="37"/>
      <c r="B21" s="22" t="s">
        <v>33</v>
      </c>
      <c r="C21" s="372" t="s">
        <v>34</v>
      </c>
      <c r="D21" s="372"/>
      <c r="E21" s="23">
        <f>SUM(E22:E24)</f>
        <v>334000</v>
      </c>
      <c r="F21" s="23">
        <f>SUM(F22:F24)</f>
        <v>0</v>
      </c>
      <c r="G21" s="23">
        <f>SUM(G22:G24)</f>
        <v>334000</v>
      </c>
      <c r="H21" s="23">
        <f>SUM(H22:H24)</f>
        <v>34000</v>
      </c>
      <c r="I21" s="23">
        <f>SUM(I22:I24)</f>
        <v>300000</v>
      </c>
    </row>
    <row r="22" spans="1:9" ht="14.25">
      <c r="A22" s="37"/>
      <c r="B22" s="38"/>
      <c r="C22" s="26" t="s">
        <v>35</v>
      </c>
      <c r="D22" s="27" t="s">
        <v>36</v>
      </c>
      <c r="E22" s="28">
        <v>12000</v>
      </c>
      <c r="F22" s="28"/>
      <c r="G22" s="18">
        <f>E22+F22</f>
        <v>12000</v>
      </c>
      <c r="H22" s="29">
        <f>E22</f>
        <v>12000</v>
      </c>
      <c r="I22" s="29"/>
    </row>
    <row r="23" spans="1:9" ht="25.5">
      <c r="A23" s="39"/>
      <c r="B23" s="40"/>
      <c r="C23" s="26" t="s">
        <v>25</v>
      </c>
      <c r="D23" s="41" t="s">
        <v>37</v>
      </c>
      <c r="E23" s="28">
        <v>22000</v>
      </c>
      <c r="F23" s="28"/>
      <c r="G23" s="18">
        <f>E23+F23</f>
        <v>22000</v>
      </c>
      <c r="H23" s="29">
        <f>E23</f>
        <v>22000</v>
      </c>
      <c r="I23" s="29"/>
    </row>
    <row r="24" spans="1:9" ht="14.25">
      <c r="A24" s="39"/>
      <c r="B24" s="40"/>
      <c r="C24" s="26" t="s">
        <v>38</v>
      </c>
      <c r="D24" s="41" t="s">
        <v>39</v>
      </c>
      <c r="E24" s="28">
        <v>300000</v>
      </c>
      <c r="F24" s="28"/>
      <c r="G24" s="18">
        <f>E24+F24</f>
        <v>300000</v>
      </c>
      <c r="H24" s="29"/>
      <c r="I24" s="29">
        <f>E24</f>
        <v>300000</v>
      </c>
    </row>
    <row r="25" spans="1:9" ht="15.75">
      <c r="A25" s="12" t="s">
        <v>40</v>
      </c>
      <c r="B25" s="380" t="s">
        <v>41</v>
      </c>
      <c r="C25" s="380"/>
      <c r="D25" s="380"/>
      <c r="E25" s="13">
        <f>SUM(E26)</f>
        <v>20606</v>
      </c>
      <c r="F25" s="13">
        <f>SUM(F26)</f>
        <v>0</v>
      </c>
      <c r="G25" s="13">
        <f>SUM(G26)</f>
        <v>20606</v>
      </c>
      <c r="H25" s="13">
        <f>SUM(H26)</f>
        <v>20606</v>
      </c>
      <c r="I25" s="13">
        <f>SUM(I26)</f>
        <v>0</v>
      </c>
    </row>
    <row r="26" spans="1:9" ht="14.25">
      <c r="A26" s="42"/>
      <c r="B26" s="22" t="s">
        <v>42</v>
      </c>
      <c r="C26" s="371" t="s">
        <v>43</v>
      </c>
      <c r="D26" s="371"/>
      <c r="E26" s="23">
        <f>SUM(E27:E27)</f>
        <v>20606</v>
      </c>
      <c r="F26" s="23">
        <f>SUM(F27:F27)</f>
        <v>0</v>
      </c>
      <c r="G26" s="23">
        <f>SUM(G27:G27)</f>
        <v>20606</v>
      </c>
      <c r="H26" s="43">
        <f>SUM(H27:H27)</f>
        <v>20606</v>
      </c>
      <c r="I26" s="43">
        <f>SUM(I27:I27)</f>
        <v>0</v>
      </c>
    </row>
    <row r="27" spans="1:9" ht="25.5">
      <c r="A27" s="44"/>
      <c r="B27" s="40"/>
      <c r="C27" s="26" t="s">
        <v>44</v>
      </c>
      <c r="D27" s="27" t="s">
        <v>45</v>
      </c>
      <c r="E27" s="28">
        <v>20606</v>
      </c>
      <c r="F27" s="28"/>
      <c r="G27" s="18">
        <f>E27+F27</f>
        <v>20606</v>
      </c>
      <c r="H27" s="29">
        <f>E27</f>
        <v>20606</v>
      </c>
      <c r="I27" s="29"/>
    </row>
    <row r="28" spans="1:9" ht="29.25" customHeight="1">
      <c r="A28" s="12" t="s">
        <v>46</v>
      </c>
      <c r="B28" s="381" t="s">
        <v>47</v>
      </c>
      <c r="C28" s="381"/>
      <c r="D28" s="381"/>
      <c r="E28" s="13">
        <f aca="true" t="shared" si="2" ref="E28:I29">SUM(E29)</f>
        <v>800</v>
      </c>
      <c r="F28" s="13">
        <f t="shared" si="2"/>
        <v>0</v>
      </c>
      <c r="G28" s="13">
        <f t="shared" si="2"/>
        <v>800</v>
      </c>
      <c r="H28" s="13">
        <f t="shared" si="2"/>
        <v>800</v>
      </c>
      <c r="I28" s="13">
        <f t="shared" si="2"/>
        <v>0</v>
      </c>
    </row>
    <row r="29" spans="1:9" ht="15" customHeight="1">
      <c r="A29" s="14"/>
      <c r="B29" s="22" t="s">
        <v>48</v>
      </c>
      <c r="C29" s="372" t="s">
        <v>49</v>
      </c>
      <c r="D29" s="372"/>
      <c r="E29" s="23">
        <f t="shared" si="2"/>
        <v>800</v>
      </c>
      <c r="F29" s="23">
        <f t="shared" si="2"/>
        <v>0</v>
      </c>
      <c r="G29" s="23">
        <f t="shared" si="2"/>
        <v>800</v>
      </c>
      <c r="H29" s="23">
        <f t="shared" si="2"/>
        <v>800</v>
      </c>
      <c r="I29" s="23">
        <f t="shared" si="2"/>
        <v>0</v>
      </c>
    </row>
    <row r="30" spans="1:9" ht="25.5">
      <c r="A30" s="45"/>
      <c r="B30" s="25"/>
      <c r="C30" s="26" t="s">
        <v>44</v>
      </c>
      <c r="D30" s="27" t="s">
        <v>45</v>
      </c>
      <c r="E30" s="28">
        <v>800</v>
      </c>
      <c r="F30" s="28"/>
      <c r="G30" s="18">
        <f>E30+F30</f>
        <v>800</v>
      </c>
      <c r="H30" s="29">
        <f>E30</f>
        <v>800</v>
      </c>
      <c r="I30" s="29"/>
    </row>
    <row r="31" spans="1:9" ht="43.5" customHeight="1">
      <c r="A31" s="12" t="s">
        <v>50</v>
      </c>
      <c r="B31" s="378" t="s">
        <v>51</v>
      </c>
      <c r="C31" s="378"/>
      <c r="D31" s="378"/>
      <c r="E31" s="13">
        <f>SUM(E32,E34,E50,E53,E40)</f>
        <v>2659500</v>
      </c>
      <c r="F31" s="13">
        <f>SUM(F32,F34,F50,F53,F40)</f>
        <v>0</v>
      </c>
      <c r="G31" s="13">
        <f>SUM(G32,G34,G50,G53,G40)</f>
        <v>2659500</v>
      </c>
      <c r="H31" s="36">
        <f>SUM(H32,H34,H50,H53,H40)</f>
        <v>2659500</v>
      </c>
      <c r="I31" s="36">
        <f>SUM(I32,I34,I50,I53,I40)</f>
        <v>0</v>
      </c>
    </row>
    <row r="32" spans="1:9" ht="15" customHeight="1">
      <c r="A32" s="14"/>
      <c r="B32" s="46">
        <v>75601</v>
      </c>
      <c r="C32" s="372" t="s">
        <v>52</v>
      </c>
      <c r="D32" s="372"/>
      <c r="E32" s="23">
        <f>SUM(E33:E33)</f>
        <v>3000</v>
      </c>
      <c r="F32" s="23">
        <f>SUM(F33:F33)</f>
        <v>0</v>
      </c>
      <c r="G32" s="23">
        <f>SUM(G33:G33)</f>
        <v>3000</v>
      </c>
      <c r="H32" s="23">
        <f>SUM(H33:H33)</f>
        <v>3000</v>
      </c>
      <c r="I32" s="23">
        <f>SUM(I33:I33)</f>
        <v>0</v>
      </c>
    </row>
    <row r="33" spans="1:9" ht="25.5">
      <c r="A33" s="14"/>
      <c r="B33" s="47"/>
      <c r="C33" s="48" t="s">
        <v>53</v>
      </c>
      <c r="D33" s="27" t="s">
        <v>54</v>
      </c>
      <c r="E33" s="28">
        <v>3000</v>
      </c>
      <c r="F33" s="28"/>
      <c r="G33" s="18">
        <f>E33+F33</f>
        <v>3000</v>
      </c>
      <c r="H33" s="29">
        <f>E33</f>
        <v>3000</v>
      </c>
      <c r="I33" s="29"/>
    </row>
    <row r="34" spans="1:9" ht="36.75" customHeight="1">
      <c r="A34" s="44"/>
      <c r="B34" s="49" t="s">
        <v>55</v>
      </c>
      <c r="C34" s="372" t="s">
        <v>56</v>
      </c>
      <c r="D34" s="372"/>
      <c r="E34" s="23">
        <f>SUM(E35:E39)</f>
        <v>658000</v>
      </c>
      <c r="F34" s="23">
        <f>SUM(F35:F39)</f>
        <v>0</v>
      </c>
      <c r="G34" s="23">
        <f>SUM(G35:G39)</f>
        <v>658000</v>
      </c>
      <c r="H34" s="43">
        <f>SUM(H35:H39)</f>
        <v>658000</v>
      </c>
      <c r="I34" s="43">
        <f>SUM(I35:I39)</f>
        <v>0</v>
      </c>
    </row>
    <row r="35" spans="1:9" ht="14.25">
      <c r="A35" s="44"/>
      <c r="B35" s="50"/>
      <c r="C35" s="26" t="s">
        <v>57</v>
      </c>
      <c r="D35" s="51" t="s">
        <v>58</v>
      </c>
      <c r="E35" s="28">
        <v>500000</v>
      </c>
      <c r="F35" s="28"/>
      <c r="G35" s="18">
        <f>E35+F35</f>
        <v>500000</v>
      </c>
      <c r="H35" s="29">
        <f>E35</f>
        <v>500000</v>
      </c>
      <c r="I35" s="29"/>
    </row>
    <row r="36" spans="1:9" ht="14.25">
      <c r="A36" s="44"/>
      <c r="B36" s="50"/>
      <c r="C36" s="26" t="s">
        <v>59</v>
      </c>
      <c r="D36" s="51" t="s">
        <v>60</v>
      </c>
      <c r="E36" s="28">
        <v>12000</v>
      </c>
      <c r="F36" s="28"/>
      <c r="G36" s="18">
        <f>E36+F36</f>
        <v>12000</v>
      </c>
      <c r="H36" s="29">
        <f>E36</f>
        <v>12000</v>
      </c>
      <c r="I36" s="29"/>
    </row>
    <row r="37" spans="1:9" ht="14.25">
      <c r="A37" s="44"/>
      <c r="B37" s="50"/>
      <c r="C37" s="26" t="s">
        <v>61</v>
      </c>
      <c r="D37" s="51" t="s">
        <v>62</v>
      </c>
      <c r="E37" s="28">
        <v>135000</v>
      </c>
      <c r="F37" s="28"/>
      <c r="G37" s="18">
        <f>E37+F37</f>
        <v>135000</v>
      </c>
      <c r="H37" s="29">
        <f>E37</f>
        <v>135000</v>
      </c>
      <c r="I37" s="29"/>
    </row>
    <row r="38" spans="1:9" ht="14.25">
      <c r="A38" s="44"/>
      <c r="B38" s="50"/>
      <c r="C38" s="26" t="s">
        <v>63</v>
      </c>
      <c r="D38" s="51" t="s">
        <v>64</v>
      </c>
      <c r="E38" s="28">
        <v>5000</v>
      </c>
      <c r="F38" s="28"/>
      <c r="G38" s="18">
        <f>E38+F38</f>
        <v>5000</v>
      </c>
      <c r="H38" s="29">
        <f>E38</f>
        <v>5000</v>
      </c>
      <c r="I38" s="29"/>
    </row>
    <row r="39" spans="1:9" ht="14.25">
      <c r="A39" s="44"/>
      <c r="B39" s="52"/>
      <c r="C39" s="26" t="s">
        <v>65</v>
      </c>
      <c r="D39" s="41" t="s">
        <v>66</v>
      </c>
      <c r="E39" s="28">
        <v>6000</v>
      </c>
      <c r="F39" s="28"/>
      <c r="G39" s="18">
        <f>E39+F39</f>
        <v>6000</v>
      </c>
      <c r="H39" s="29">
        <f>E39</f>
        <v>6000</v>
      </c>
      <c r="I39" s="29"/>
    </row>
    <row r="40" spans="1:9" ht="24.75" customHeight="1">
      <c r="A40" s="44"/>
      <c r="B40" s="49" t="s">
        <v>67</v>
      </c>
      <c r="C40" s="372" t="s">
        <v>68</v>
      </c>
      <c r="D40" s="372"/>
      <c r="E40" s="23">
        <f>SUM(E41:E49)</f>
        <v>1024500</v>
      </c>
      <c r="F40" s="23">
        <f>SUM(F41:F49)</f>
        <v>0</v>
      </c>
      <c r="G40" s="23">
        <f>SUM(G41:G49)</f>
        <v>1024500</v>
      </c>
      <c r="H40" s="43">
        <f>SUM(H41:H49)</f>
        <v>1024500</v>
      </c>
      <c r="I40" s="43">
        <f>SUM(I41:I49)</f>
        <v>0</v>
      </c>
    </row>
    <row r="41" spans="1:9" ht="14.25">
      <c r="A41" s="44"/>
      <c r="B41" s="50"/>
      <c r="C41" s="26" t="s">
        <v>57</v>
      </c>
      <c r="D41" s="51" t="s">
        <v>58</v>
      </c>
      <c r="E41" s="28">
        <v>570000</v>
      </c>
      <c r="F41" s="28"/>
      <c r="G41" s="18">
        <f aca="true" t="shared" si="3" ref="G41:G49">E41+F41</f>
        <v>570000</v>
      </c>
      <c r="H41" s="29">
        <f aca="true" t="shared" si="4" ref="H41:H49">E41</f>
        <v>570000</v>
      </c>
      <c r="I41" s="29"/>
    </row>
    <row r="42" spans="1:9" ht="14.25">
      <c r="A42" s="44"/>
      <c r="B42" s="50"/>
      <c r="C42" s="26" t="s">
        <v>59</v>
      </c>
      <c r="D42" s="51" t="s">
        <v>60</v>
      </c>
      <c r="E42" s="28">
        <v>360000</v>
      </c>
      <c r="F42" s="28"/>
      <c r="G42" s="18">
        <f t="shared" si="3"/>
        <v>360000</v>
      </c>
      <c r="H42" s="29">
        <f t="shared" si="4"/>
        <v>360000</v>
      </c>
      <c r="I42" s="29"/>
    </row>
    <row r="43" spans="1:9" ht="14.25">
      <c r="A43" s="44"/>
      <c r="B43" s="50"/>
      <c r="C43" s="26" t="s">
        <v>61</v>
      </c>
      <c r="D43" s="51" t="s">
        <v>62</v>
      </c>
      <c r="E43" s="28">
        <v>3000</v>
      </c>
      <c r="F43" s="28"/>
      <c r="G43" s="18">
        <f t="shared" si="3"/>
        <v>3000</v>
      </c>
      <c r="H43" s="29">
        <f t="shared" si="4"/>
        <v>3000</v>
      </c>
      <c r="I43" s="29"/>
    </row>
    <row r="44" spans="1:9" ht="14.25">
      <c r="A44" s="44"/>
      <c r="B44" s="50"/>
      <c r="C44" s="26" t="s">
        <v>63</v>
      </c>
      <c r="D44" s="51" t="s">
        <v>64</v>
      </c>
      <c r="E44" s="28">
        <v>16000</v>
      </c>
      <c r="F44" s="28"/>
      <c r="G44" s="18">
        <f t="shared" si="3"/>
        <v>16000</v>
      </c>
      <c r="H44" s="29">
        <f t="shared" si="4"/>
        <v>16000</v>
      </c>
      <c r="I44" s="29"/>
    </row>
    <row r="45" spans="1:9" ht="14.25">
      <c r="A45" s="44"/>
      <c r="B45" s="50"/>
      <c r="C45" s="26" t="s">
        <v>69</v>
      </c>
      <c r="D45" s="41" t="s">
        <v>70</v>
      </c>
      <c r="E45" s="28">
        <v>5000</v>
      </c>
      <c r="F45" s="28"/>
      <c r="G45" s="18">
        <f t="shared" si="3"/>
        <v>5000</v>
      </c>
      <c r="H45" s="29">
        <f t="shared" si="4"/>
        <v>5000</v>
      </c>
      <c r="I45" s="29"/>
    </row>
    <row r="46" spans="1:9" ht="14.25">
      <c r="A46" s="44"/>
      <c r="B46" s="50"/>
      <c r="C46" s="26" t="s">
        <v>71</v>
      </c>
      <c r="D46" s="41" t="s">
        <v>72</v>
      </c>
      <c r="E46" s="28">
        <v>500</v>
      </c>
      <c r="F46" s="28"/>
      <c r="G46" s="18">
        <f t="shared" si="3"/>
        <v>500</v>
      </c>
      <c r="H46" s="29">
        <f t="shared" si="4"/>
        <v>500</v>
      </c>
      <c r="I46" s="29"/>
    </row>
    <row r="47" spans="1:9" ht="14.25">
      <c r="A47" s="44"/>
      <c r="B47" s="50"/>
      <c r="C47" s="26" t="s">
        <v>73</v>
      </c>
      <c r="D47" s="41" t="s">
        <v>74</v>
      </c>
      <c r="E47" s="28">
        <v>10000</v>
      </c>
      <c r="F47" s="28"/>
      <c r="G47" s="18">
        <f t="shared" si="3"/>
        <v>10000</v>
      </c>
      <c r="H47" s="29">
        <f t="shared" si="4"/>
        <v>10000</v>
      </c>
      <c r="I47" s="29"/>
    </row>
    <row r="48" spans="1:9" ht="14.25">
      <c r="A48" s="44"/>
      <c r="B48" s="50"/>
      <c r="C48" s="26" t="s">
        <v>75</v>
      </c>
      <c r="D48" s="53" t="s">
        <v>76</v>
      </c>
      <c r="E48" s="28">
        <v>50000</v>
      </c>
      <c r="F48" s="28"/>
      <c r="G48" s="18">
        <f t="shared" si="3"/>
        <v>50000</v>
      </c>
      <c r="H48" s="29">
        <f t="shared" si="4"/>
        <v>50000</v>
      </c>
      <c r="I48" s="29"/>
    </row>
    <row r="49" spans="1:9" ht="14.25">
      <c r="A49" s="44"/>
      <c r="B49" s="52"/>
      <c r="C49" s="26" t="s">
        <v>65</v>
      </c>
      <c r="D49" s="41" t="s">
        <v>66</v>
      </c>
      <c r="E49" s="28">
        <v>10000</v>
      </c>
      <c r="F49" s="28"/>
      <c r="G49" s="18">
        <f t="shared" si="3"/>
        <v>10000</v>
      </c>
      <c r="H49" s="29">
        <f t="shared" si="4"/>
        <v>10000</v>
      </c>
      <c r="I49" s="29"/>
    </row>
    <row r="50" spans="1:9" ht="14.25">
      <c r="A50" s="42"/>
      <c r="B50" s="54" t="s">
        <v>77</v>
      </c>
      <c r="C50" s="379" t="s">
        <v>78</v>
      </c>
      <c r="D50" s="379"/>
      <c r="E50" s="23">
        <f>SUM(E51:E52)</f>
        <v>60000</v>
      </c>
      <c r="F50" s="23">
        <f>SUM(F51:F52)</f>
        <v>0</v>
      </c>
      <c r="G50" s="23">
        <f>SUM(G51:G52)</f>
        <v>60000</v>
      </c>
      <c r="H50" s="23">
        <f>SUM(H51:H52)</f>
        <v>60000</v>
      </c>
      <c r="I50" s="23">
        <f>SUM(I51:I52)</f>
        <v>0</v>
      </c>
    </row>
    <row r="51" spans="1:9" ht="14.25">
      <c r="A51" s="44"/>
      <c r="B51" s="50"/>
      <c r="C51" s="26" t="s">
        <v>79</v>
      </c>
      <c r="D51" s="55" t="s">
        <v>80</v>
      </c>
      <c r="E51" s="28">
        <v>15000</v>
      </c>
      <c r="F51" s="28"/>
      <c r="G51" s="18">
        <f>E51+F51</f>
        <v>15000</v>
      </c>
      <c r="H51" s="29">
        <f>E51</f>
        <v>15000</v>
      </c>
      <c r="I51" s="29"/>
    </row>
    <row r="52" spans="1:9" ht="14.25">
      <c r="A52" s="44"/>
      <c r="B52" s="50"/>
      <c r="C52" s="26" t="s">
        <v>81</v>
      </c>
      <c r="D52" s="55" t="s">
        <v>82</v>
      </c>
      <c r="E52" s="28">
        <v>45000</v>
      </c>
      <c r="F52" s="28"/>
      <c r="G52" s="18">
        <f>E52+F52</f>
        <v>45000</v>
      </c>
      <c r="H52" s="29">
        <f>E52</f>
        <v>45000</v>
      </c>
      <c r="I52" s="29"/>
    </row>
    <row r="53" spans="1:9" ht="13.5" customHeight="1">
      <c r="A53" s="42"/>
      <c r="B53" s="49" t="s">
        <v>83</v>
      </c>
      <c r="C53" s="377" t="s">
        <v>84</v>
      </c>
      <c r="D53" s="377"/>
      <c r="E53" s="23">
        <f>SUM(E54:E55)</f>
        <v>914000</v>
      </c>
      <c r="F53" s="23">
        <f>SUM(F54:F55)</f>
        <v>0</v>
      </c>
      <c r="G53" s="23">
        <f>SUM(G54:G55)</f>
        <v>914000</v>
      </c>
      <c r="H53" s="43">
        <f>SUM(H54:H55)</f>
        <v>914000</v>
      </c>
      <c r="I53" s="43">
        <f>SUM(I54:I55)</f>
        <v>0</v>
      </c>
    </row>
    <row r="54" spans="1:10" ht="14.25">
      <c r="A54" s="44"/>
      <c r="B54" s="50"/>
      <c r="C54" s="26" t="s">
        <v>85</v>
      </c>
      <c r="D54" s="55" t="s">
        <v>86</v>
      </c>
      <c r="E54" s="28">
        <v>910000</v>
      </c>
      <c r="F54" s="28"/>
      <c r="G54" s="18">
        <f>E54+F54</f>
        <v>910000</v>
      </c>
      <c r="H54" s="29">
        <f>E54</f>
        <v>910000</v>
      </c>
      <c r="I54" s="29"/>
      <c r="J54" s="20"/>
    </row>
    <row r="55" spans="1:10" ht="14.25">
      <c r="A55" s="56"/>
      <c r="B55" s="52"/>
      <c r="C55" s="26" t="s">
        <v>87</v>
      </c>
      <c r="D55" s="55" t="s">
        <v>88</v>
      </c>
      <c r="E55" s="28">
        <v>4000</v>
      </c>
      <c r="F55" s="28"/>
      <c r="G55" s="18">
        <f>E55+F55</f>
        <v>4000</v>
      </c>
      <c r="H55" s="29">
        <f>E55</f>
        <v>4000</v>
      </c>
      <c r="I55" s="29"/>
      <c r="J55" s="20"/>
    </row>
    <row r="56" spans="1:10" ht="15.75">
      <c r="A56" s="12" t="s">
        <v>89</v>
      </c>
      <c r="B56" s="370" t="s">
        <v>90</v>
      </c>
      <c r="C56" s="370"/>
      <c r="D56" s="370"/>
      <c r="E56" s="13">
        <f>SUM(E57,E63,E59,E61)</f>
        <v>2986886</v>
      </c>
      <c r="F56" s="13">
        <f>SUM(F57,F63,F59,F61)</f>
        <v>0</v>
      </c>
      <c r="G56" s="13">
        <f>SUM(G57,G63,G59,G61)</f>
        <v>2986886</v>
      </c>
      <c r="H56" s="36">
        <f>SUM(H57,H63,H59,H61)</f>
        <v>2986886</v>
      </c>
      <c r="I56" s="36">
        <f>SUM(I57,I63,I59,I61)</f>
        <v>0</v>
      </c>
      <c r="J56" s="20"/>
    </row>
    <row r="57" spans="1:10" ht="15">
      <c r="A57" s="57"/>
      <c r="B57" s="22" t="s">
        <v>91</v>
      </c>
      <c r="C57" s="371" t="s">
        <v>92</v>
      </c>
      <c r="D57" s="371"/>
      <c r="E57" s="23">
        <f>SUM(E58)</f>
        <v>2096464</v>
      </c>
      <c r="F57" s="23">
        <f>SUM(F58)</f>
        <v>0</v>
      </c>
      <c r="G57" s="23">
        <f>SUM(G58)</f>
        <v>2096464</v>
      </c>
      <c r="H57" s="43">
        <f>SUM(H58)</f>
        <v>2096464</v>
      </c>
      <c r="I57" s="43">
        <f>SUM(I58)</f>
        <v>0</v>
      </c>
      <c r="J57" s="20"/>
    </row>
    <row r="58" spans="1:10" ht="14.25">
      <c r="A58" s="58"/>
      <c r="B58" s="40"/>
      <c r="C58" s="26" t="s">
        <v>93</v>
      </c>
      <c r="D58" s="55" t="s">
        <v>94</v>
      </c>
      <c r="E58" s="35">
        <v>2096464</v>
      </c>
      <c r="F58" s="35"/>
      <c r="G58" s="18">
        <f>E58+F58</f>
        <v>2096464</v>
      </c>
      <c r="H58" s="29">
        <f>E58</f>
        <v>2096464</v>
      </c>
      <c r="I58" s="29"/>
      <c r="J58" s="20"/>
    </row>
    <row r="59" spans="1:10" ht="14.25">
      <c r="A59" s="58"/>
      <c r="B59" s="22" t="s">
        <v>95</v>
      </c>
      <c r="C59" s="371" t="s">
        <v>96</v>
      </c>
      <c r="D59" s="371"/>
      <c r="E59" s="23">
        <f>SUM(E60)</f>
        <v>797657</v>
      </c>
      <c r="F59" s="23">
        <f>SUM(F60)</f>
        <v>0</v>
      </c>
      <c r="G59" s="23">
        <f>SUM(G60)</f>
        <v>797657</v>
      </c>
      <c r="H59" s="43">
        <f>SUM(H60)</f>
        <v>797657</v>
      </c>
      <c r="I59" s="43">
        <f>SUM(I60)</f>
        <v>0</v>
      </c>
      <c r="J59" s="20"/>
    </row>
    <row r="60" spans="1:10" ht="14.25">
      <c r="A60" s="58"/>
      <c r="B60" s="40"/>
      <c r="C60" s="26" t="s">
        <v>93</v>
      </c>
      <c r="D60" s="55" t="s">
        <v>94</v>
      </c>
      <c r="E60" s="35">
        <v>797657</v>
      </c>
      <c r="F60" s="35"/>
      <c r="G60" s="18">
        <f>E60+F60</f>
        <v>797657</v>
      </c>
      <c r="H60" s="29">
        <f>E60</f>
        <v>797657</v>
      </c>
      <c r="I60" s="29"/>
      <c r="J60" s="20"/>
    </row>
    <row r="61" spans="1:10" ht="14.25">
      <c r="A61" s="58"/>
      <c r="B61" s="22" t="s">
        <v>97</v>
      </c>
      <c r="C61" s="371" t="s">
        <v>98</v>
      </c>
      <c r="D61" s="371"/>
      <c r="E61" s="23">
        <f>SUM(E62:E62)</f>
        <v>20000</v>
      </c>
      <c r="F61" s="23">
        <f>SUM(F62:F62)</f>
        <v>0</v>
      </c>
      <c r="G61" s="23">
        <f>SUM(G62:G62)</f>
        <v>20000</v>
      </c>
      <c r="H61" s="23">
        <f>SUM(H62:H62)</f>
        <v>20000</v>
      </c>
      <c r="I61" s="43">
        <f>SUM(I62:I62)</f>
        <v>0</v>
      </c>
      <c r="J61" s="20"/>
    </row>
    <row r="62" spans="1:10" ht="14.25">
      <c r="A62" s="58"/>
      <c r="B62" s="25"/>
      <c r="C62" s="26" t="s">
        <v>99</v>
      </c>
      <c r="D62" s="55" t="s">
        <v>100</v>
      </c>
      <c r="E62" s="35">
        <v>20000</v>
      </c>
      <c r="F62" s="35"/>
      <c r="G62" s="18">
        <f>E62+F62</f>
        <v>20000</v>
      </c>
      <c r="H62" s="29">
        <f>E62</f>
        <v>20000</v>
      </c>
      <c r="I62" s="29"/>
      <c r="J62"/>
    </row>
    <row r="63" spans="1:10" ht="15">
      <c r="A63" s="57"/>
      <c r="B63" s="22" t="s">
        <v>101</v>
      </c>
      <c r="C63" s="371" t="s">
        <v>102</v>
      </c>
      <c r="D63" s="371"/>
      <c r="E63" s="23">
        <f>SUM(E64)</f>
        <v>72765</v>
      </c>
      <c r="F63" s="23">
        <f>SUM(F64)</f>
        <v>0</v>
      </c>
      <c r="G63" s="23">
        <f>SUM(G64)</f>
        <v>72765</v>
      </c>
      <c r="H63" s="43">
        <f>SUM(H64)</f>
        <v>72765</v>
      </c>
      <c r="I63" s="43">
        <f>SUM(I64)</f>
        <v>0</v>
      </c>
      <c r="J63" s="20"/>
    </row>
    <row r="64" spans="1:10" ht="14.25">
      <c r="A64" s="59"/>
      <c r="B64" s="25"/>
      <c r="C64" s="60">
        <v>2920</v>
      </c>
      <c r="D64" s="55" t="s">
        <v>94</v>
      </c>
      <c r="E64" s="35">
        <v>72765</v>
      </c>
      <c r="F64" s="35"/>
      <c r="G64" s="18">
        <f>E64+F64</f>
        <v>72765</v>
      </c>
      <c r="H64" s="29">
        <f>E64</f>
        <v>72765</v>
      </c>
      <c r="I64" s="29"/>
      <c r="J64" s="20"/>
    </row>
    <row r="65" spans="1:9" ht="15.75">
      <c r="A65" s="12" t="s">
        <v>103</v>
      </c>
      <c r="B65" s="370" t="s">
        <v>104</v>
      </c>
      <c r="C65" s="370"/>
      <c r="D65" s="370"/>
      <c r="E65" s="13">
        <f>SUM(E66,E68,E71,E75,E73,E77)</f>
        <v>1485156</v>
      </c>
      <c r="F65" s="13">
        <f>SUM(F66,F68,F71,F75,F73,F77)</f>
        <v>0</v>
      </c>
      <c r="G65" s="13">
        <f>SUM(G66,G68,G71,G75,G73,G77)</f>
        <v>1485156</v>
      </c>
      <c r="H65" s="13">
        <f>SUM(H66,H68,H71,H75,H73,H77)</f>
        <v>1485156</v>
      </c>
      <c r="I65" s="13">
        <f>SUM(I66,I68,I71,I75,I73,I77)</f>
        <v>0</v>
      </c>
    </row>
    <row r="66" spans="1:9" ht="24.75" customHeight="1">
      <c r="A66" s="61"/>
      <c r="B66" s="22" t="s">
        <v>105</v>
      </c>
      <c r="C66" s="372" t="s">
        <v>106</v>
      </c>
      <c r="D66" s="372"/>
      <c r="E66" s="23">
        <f>SUM(E67:E67)</f>
        <v>1193670</v>
      </c>
      <c r="F66" s="23">
        <f>SUM(F67:F67)</f>
        <v>0</v>
      </c>
      <c r="G66" s="23">
        <f>SUM(G67:G67)</f>
        <v>1193670</v>
      </c>
      <c r="H66" s="23">
        <f>SUM(H67:H67)</f>
        <v>1193670</v>
      </c>
      <c r="I66" s="23">
        <f>SUM(I67:I67)</f>
        <v>0</v>
      </c>
    </row>
    <row r="67" spans="1:9" ht="25.5">
      <c r="A67" s="61"/>
      <c r="B67" s="40"/>
      <c r="C67" s="60">
        <v>2010</v>
      </c>
      <c r="D67" s="27" t="s">
        <v>45</v>
      </c>
      <c r="E67" s="35">
        <v>1193670</v>
      </c>
      <c r="F67" s="35"/>
      <c r="G67" s="18">
        <f>E67+F67</f>
        <v>1193670</v>
      </c>
      <c r="H67" s="29">
        <f>E67</f>
        <v>1193670</v>
      </c>
      <c r="I67" s="29"/>
    </row>
    <row r="68" spans="1:9" ht="24.75" customHeight="1">
      <c r="A68" s="61"/>
      <c r="B68" s="22" t="s">
        <v>107</v>
      </c>
      <c r="C68" s="376" t="s">
        <v>108</v>
      </c>
      <c r="D68" s="376"/>
      <c r="E68" s="23">
        <f>SUM(E69:E70)</f>
        <v>10173</v>
      </c>
      <c r="F68" s="23">
        <f>SUM(F69:F70)</f>
        <v>0</v>
      </c>
      <c r="G68" s="23">
        <f>SUM(G69:G70)</f>
        <v>10173</v>
      </c>
      <c r="H68" s="23">
        <f>SUM(H69:H70)</f>
        <v>10173</v>
      </c>
      <c r="I68" s="23">
        <f>SUM(I69:I70)</f>
        <v>0</v>
      </c>
    </row>
    <row r="69" spans="1:9" ht="25.5">
      <c r="A69" s="61"/>
      <c r="B69" s="38"/>
      <c r="C69" s="26" t="s">
        <v>44</v>
      </c>
      <c r="D69" s="27" t="s">
        <v>45</v>
      </c>
      <c r="E69" s="35">
        <v>3790</v>
      </c>
      <c r="F69" s="35"/>
      <c r="G69" s="18">
        <f>E69+F69</f>
        <v>3790</v>
      </c>
      <c r="H69" s="29">
        <f>E69</f>
        <v>3790</v>
      </c>
      <c r="I69" s="29"/>
    </row>
    <row r="70" spans="1:9" ht="25.5">
      <c r="A70" s="61"/>
      <c r="B70" s="62"/>
      <c r="C70" s="63" t="s">
        <v>109</v>
      </c>
      <c r="D70" s="17" t="s">
        <v>110</v>
      </c>
      <c r="E70" s="35">
        <v>6383</v>
      </c>
      <c r="F70" s="35"/>
      <c r="G70" s="18">
        <f>E70+F70</f>
        <v>6383</v>
      </c>
      <c r="H70" s="29">
        <f>E70</f>
        <v>6383</v>
      </c>
      <c r="I70" s="29"/>
    </row>
    <row r="71" spans="1:9" ht="12.75" customHeight="1">
      <c r="A71" s="57"/>
      <c r="B71" s="22" t="s">
        <v>111</v>
      </c>
      <c r="C71" s="377" t="s">
        <v>112</v>
      </c>
      <c r="D71" s="377"/>
      <c r="E71" s="23">
        <f>SUM(E72:E72)</f>
        <v>94251</v>
      </c>
      <c r="F71" s="23">
        <f>SUM(F72:F72)</f>
        <v>0</v>
      </c>
      <c r="G71" s="23">
        <f>SUM(G72:G72)</f>
        <v>94251</v>
      </c>
      <c r="H71" s="23">
        <f>SUM(H72:H72)</f>
        <v>94251</v>
      </c>
      <c r="I71" s="23">
        <f>SUM(I72:I72)</f>
        <v>0</v>
      </c>
    </row>
    <row r="72" spans="1:9" ht="25.5">
      <c r="A72" s="58"/>
      <c r="B72" s="25"/>
      <c r="C72" s="63" t="s">
        <v>109</v>
      </c>
      <c r="D72" s="17" t="s">
        <v>110</v>
      </c>
      <c r="E72" s="35">
        <v>94251</v>
      </c>
      <c r="F72" s="35"/>
      <c r="G72" s="18">
        <f>E72+F72</f>
        <v>94251</v>
      </c>
      <c r="H72" s="29">
        <f>E72</f>
        <v>94251</v>
      </c>
      <c r="I72" s="29"/>
    </row>
    <row r="73" spans="1:9" ht="14.25">
      <c r="A73" s="58"/>
      <c r="B73" s="22" t="s">
        <v>113</v>
      </c>
      <c r="C73" s="371" t="s">
        <v>114</v>
      </c>
      <c r="D73" s="371"/>
      <c r="E73" s="23">
        <f>SUM(E74:E74)</f>
        <v>29475</v>
      </c>
      <c r="F73" s="23">
        <f>SUM(F74:F74)</f>
        <v>0</v>
      </c>
      <c r="G73" s="23">
        <f>SUM(G74:G74)</f>
        <v>29475</v>
      </c>
      <c r="H73" s="23">
        <f>SUM(H74:H74)</f>
        <v>29475</v>
      </c>
      <c r="I73" s="23">
        <f>SUM(I74:I74)</f>
        <v>0</v>
      </c>
    </row>
    <row r="74" spans="1:9" ht="25.5">
      <c r="A74" s="58"/>
      <c r="B74" s="25"/>
      <c r="C74" s="63" t="s">
        <v>109</v>
      </c>
      <c r="D74" s="64" t="s">
        <v>110</v>
      </c>
      <c r="E74" s="35">
        <v>29475</v>
      </c>
      <c r="F74" s="35"/>
      <c r="G74" s="18">
        <f>E74+F74</f>
        <v>29475</v>
      </c>
      <c r="H74" s="29">
        <f>E74</f>
        <v>29475</v>
      </c>
      <c r="I74" s="29"/>
    </row>
    <row r="75" spans="1:9" ht="14.25">
      <c r="A75" s="58"/>
      <c r="B75" s="22" t="s">
        <v>115</v>
      </c>
      <c r="C75" s="371" t="s">
        <v>116</v>
      </c>
      <c r="D75" s="371"/>
      <c r="E75" s="23">
        <f>SUM(E76:E76)</f>
        <v>62468</v>
      </c>
      <c r="F75" s="23">
        <f>SUM(F76:F76)</f>
        <v>0</v>
      </c>
      <c r="G75" s="23">
        <f>SUM(G76:G76)</f>
        <v>62468</v>
      </c>
      <c r="H75" s="23">
        <f>SUM(H76:H76)</f>
        <v>62468</v>
      </c>
      <c r="I75" s="23">
        <f>SUM(I76:I76)</f>
        <v>0</v>
      </c>
    </row>
    <row r="76" spans="1:9" ht="25.5">
      <c r="A76" s="58"/>
      <c r="B76" s="25"/>
      <c r="C76" s="63" t="s">
        <v>109</v>
      </c>
      <c r="D76" s="64" t="s">
        <v>110</v>
      </c>
      <c r="E76" s="35">
        <v>62468</v>
      </c>
      <c r="F76" s="35"/>
      <c r="G76" s="18">
        <f>E76+F76</f>
        <v>62468</v>
      </c>
      <c r="H76" s="29">
        <f>E76</f>
        <v>62468</v>
      </c>
      <c r="I76" s="29"/>
    </row>
    <row r="77" spans="1:9" ht="15">
      <c r="A77" s="57"/>
      <c r="B77" s="65">
        <v>85295</v>
      </c>
      <c r="C77" s="371" t="s">
        <v>117</v>
      </c>
      <c r="D77" s="371"/>
      <c r="E77" s="23">
        <f>SUM(E78:E78)</f>
        <v>95119</v>
      </c>
      <c r="F77" s="23">
        <f>SUM(F78:F78)</f>
        <v>0</v>
      </c>
      <c r="G77" s="23">
        <f>SUM(G78:G78)</f>
        <v>95119</v>
      </c>
      <c r="H77" s="23">
        <f>SUM(H78:H78)</f>
        <v>95119</v>
      </c>
      <c r="I77" s="23">
        <f>SUM(I78:I78)</f>
        <v>0</v>
      </c>
    </row>
    <row r="78" spans="1:9" ht="25.5">
      <c r="A78" s="57"/>
      <c r="B78" s="66"/>
      <c r="C78" s="63" t="s">
        <v>109</v>
      </c>
      <c r="D78" s="64" t="s">
        <v>110</v>
      </c>
      <c r="E78" s="35">
        <v>95119</v>
      </c>
      <c r="F78" s="35"/>
      <c r="G78" s="18">
        <f>E78+F78</f>
        <v>95119</v>
      </c>
      <c r="H78" s="29">
        <f>E78</f>
        <v>95119</v>
      </c>
      <c r="I78" s="29"/>
    </row>
    <row r="79" spans="1:9" ht="15.75">
      <c r="A79" s="12" t="s">
        <v>118</v>
      </c>
      <c r="B79" s="370" t="s">
        <v>119</v>
      </c>
      <c r="C79" s="370"/>
      <c r="D79" s="370"/>
      <c r="E79" s="13">
        <f>SUM(E80,E82)</f>
        <v>193000</v>
      </c>
      <c r="F79" s="13">
        <f>SUM(F80,F82)</f>
        <v>0</v>
      </c>
      <c r="G79" s="13">
        <f>SUM(G80,G82)</f>
        <v>193000</v>
      </c>
      <c r="H79" s="13">
        <f>SUM(H80,H82)</f>
        <v>193000</v>
      </c>
      <c r="I79" s="13">
        <f>SUM(I80,I82)</f>
        <v>0</v>
      </c>
    </row>
    <row r="80" spans="1:9" ht="15">
      <c r="A80" s="57"/>
      <c r="B80" s="22" t="s">
        <v>120</v>
      </c>
      <c r="C80" s="371" t="s">
        <v>121</v>
      </c>
      <c r="D80" s="371"/>
      <c r="E80" s="23">
        <f>SUM(E81:E81)</f>
        <v>190000</v>
      </c>
      <c r="F80" s="23">
        <f>SUM(F81:F81)</f>
        <v>0</v>
      </c>
      <c r="G80" s="23">
        <f>SUM(G81:G81)</f>
        <v>190000</v>
      </c>
      <c r="H80" s="23">
        <f>SUM(H81:H81)</f>
        <v>190000</v>
      </c>
      <c r="I80" s="23">
        <f>SUM(I81:I81)</f>
        <v>0</v>
      </c>
    </row>
    <row r="81" spans="1:9" ht="15">
      <c r="A81" s="57"/>
      <c r="B81" s="38"/>
      <c r="C81" s="26" t="s">
        <v>122</v>
      </c>
      <c r="D81" s="55" t="s">
        <v>123</v>
      </c>
      <c r="E81" s="35">
        <v>190000</v>
      </c>
      <c r="F81" s="35"/>
      <c r="G81" s="18">
        <f>E81+F81</f>
        <v>190000</v>
      </c>
      <c r="H81" s="29">
        <f>E81</f>
        <v>190000</v>
      </c>
      <c r="I81" s="29"/>
    </row>
    <row r="82" spans="1:9" ht="24.75" customHeight="1">
      <c r="A82" s="57"/>
      <c r="B82" s="65">
        <v>90019</v>
      </c>
      <c r="C82" s="372" t="s">
        <v>124</v>
      </c>
      <c r="D82" s="372"/>
      <c r="E82" s="67">
        <f>SUM(E83)</f>
        <v>3000</v>
      </c>
      <c r="F82" s="67">
        <f>SUM(F83)</f>
        <v>0</v>
      </c>
      <c r="G82" s="68">
        <f>SUM(G83)</f>
        <v>3000</v>
      </c>
      <c r="H82" s="68">
        <f>SUM(H83)</f>
        <v>3000</v>
      </c>
      <c r="I82" s="68">
        <f>SUM(I83)</f>
        <v>0</v>
      </c>
    </row>
    <row r="83" spans="1:9" ht="15">
      <c r="A83" s="57"/>
      <c r="B83" s="38"/>
      <c r="C83" s="26" t="s">
        <v>125</v>
      </c>
      <c r="D83" s="53" t="s">
        <v>126</v>
      </c>
      <c r="E83" s="35">
        <v>3000</v>
      </c>
      <c r="F83" s="35"/>
      <c r="G83" s="18">
        <f>E83+F83</f>
        <v>3000</v>
      </c>
      <c r="H83" s="29">
        <f>E83</f>
        <v>3000</v>
      </c>
      <c r="I83" s="29"/>
    </row>
    <row r="84" spans="1:9" ht="15">
      <c r="A84" s="69">
        <v>926</v>
      </c>
      <c r="B84" s="373" t="s">
        <v>127</v>
      </c>
      <c r="C84" s="373"/>
      <c r="D84" s="373"/>
      <c r="E84" s="70">
        <f aca="true" t="shared" si="5" ref="E84:I85">SUM(E85)</f>
        <v>800000</v>
      </c>
      <c r="F84" s="70">
        <f t="shared" si="5"/>
        <v>33000</v>
      </c>
      <c r="G84" s="70">
        <f t="shared" si="5"/>
        <v>833000</v>
      </c>
      <c r="H84" s="70">
        <f t="shared" si="5"/>
        <v>0</v>
      </c>
      <c r="I84" s="70">
        <f t="shared" si="5"/>
        <v>833000</v>
      </c>
    </row>
    <row r="85" spans="1:9" ht="12.75">
      <c r="A85" s="31"/>
      <c r="B85" s="71">
        <v>92601</v>
      </c>
      <c r="C85" s="374" t="s">
        <v>128</v>
      </c>
      <c r="D85" s="374"/>
      <c r="E85" s="16">
        <f t="shared" si="5"/>
        <v>800000</v>
      </c>
      <c r="F85" s="16">
        <f t="shared" si="5"/>
        <v>33000</v>
      </c>
      <c r="G85" s="16">
        <f t="shared" si="5"/>
        <v>833000</v>
      </c>
      <c r="H85" s="16">
        <f t="shared" si="5"/>
        <v>0</v>
      </c>
      <c r="I85" s="16">
        <f t="shared" si="5"/>
        <v>833000</v>
      </c>
    </row>
    <row r="86" spans="1:9" ht="25.5">
      <c r="A86" s="72"/>
      <c r="B86" s="73"/>
      <c r="C86" s="8">
        <v>6290</v>
      </c>
      <c r="D86" s="19" t="s">
        <v>20</v>
      </c>
      <c r="E86" s="28">
        <v>800000</v>
      </c>
      <c r="F86" s="28">
        <v>33000</v>
      </c>
      <c r="G86" s="18">
        <f>E86+F86</f>
        <v>833000</v>
      </c>
      <c r="H86" s="28"/>
      <c r="I86" s="28">
        <f>G86</f>
        <v>833000</v>
      </c>
    </row>
    <row r="87" spans="1:9" ht="18">
      <c r="A87" s="375" t="s">
        <v>129</v>
      </c>
      <c r="B87" s="375"/>
      <c r="C87" s="375"/>
      <c r="D87" s="375"/>
      <c r="E87" s="74">
        <f>SUM(E79,E65,E56,E31,E28,E25,E20,E14,E10,E84,E17)</f>
        <v>8674972</v>
      </c>
      <c r="F87" s="74">
        <f>SUM(F79,F65,F56,F31,F28,F25,F20,F14,F10,F84,F17)</f>
        <v>235258.53999999998</v>
      </c>
      <c r="G87" s="74">
        <f>SUM(G79,G65,G56,G31,G28,G25,G20,G14,G10,G84,G17)</f>
        <v>8910230.54</v>
      </c>
      <c r="H87" s="74">
        <f>SUM(H79,H65,H56,H31,H28,H25,H20,H14,H10,H84,H17)</f>
        <v>7574972</v>
      </c>
      <c r="I87" s="74">
        <f>SUM(I79,I65,I56,I31,I28,I25,I20,I14,I10,I84,I17)</f>
        <v>1335258.54</v>
      </c>
    </row>
    <row r="88" ht="12.75">
      <c r="I88" s="20"/>
    </row>
    <row r="89" spans="5:9" ht="12.75">
      <c r="E89" s="75"/>
      <c r="F89" s="75"/>
      <c r="G89" s="75"/>
      <c r="H89" s="75"/>
      <c r="I89" s="20"/>
    </row>
    <row r="90" spans="5:9" ht="12.75">
      <c r="E90" s="75"/>
      <c r="F90" s="75"/>
      <c r="G90" s="75"/>
      <c r="I90" s="20"/>
    </row>
    <row r="91" spans="5:9" ht="12.75">
      <c r="E91" s="75"/>
      <c r="F91" s="75"/>
      <c r="G91" s="75"/>
      <c r="I91" s="20"/>
    </row>
    <row r="92" spans="5:9" ht="12.75">
      <c r="E92" s="75"/>
      <c r="F92" s="75"/>
      <c r="G92" s="75"/>
      <c r="H92"/>
      <c r="I92" s="75"/>
    </row>
    <row r="93" spans="5:8" ht="12.75">
      <c r="E93" s="75"/>
      <c r="F93" s="75"/>
      <c r="G93" s="75"/>
      <c r="H93"/>
    </row>
    <row r="94" spans="5:7" ht="12.75">
      <c r="E94" s="75"/>
      <c r="F94" s="75"/>
      <c r="G94" s="75"/>
    </row>
    <row r="95" spans="5:7" ht="12.75">
      <c r="E95" s="75"/>
      <c r="F95" s="75"/>
      <c r="G95" s="75"/>
    </row>
    <row r="96" spans="5:7" ht="12.75">
      <c r="E96" s="75"/>
      <c r="F96" s="75"/>
      <c r="G96" s="75"/>
    </row>
    <row r="97" spans="5:7" ht="12.75">
      <c r="E97" s="75"/>
      <c r="F97" s="75"/>
      <c r="G97" s="75"/>
    </row>
    <row r="98" spans="5:7" ht="12.75">
      <c r="E98" s="75"/>
      <c r="F98" s="75"/>
      <c r="G98" s="75"/>
    </row>
    <row r="99" spans="5:7" ht="12.75">
      <c r="E99" s="75"/>
      <c r="F99" s="75"/>
      <c r="G99" s="75"/>
    </row>
  </sheetData>
  <sheetProtection selectLockedCells="1" selectUnlockedCells="1"/>
  <mergeCells count="42">
    <mergeCell ref="A7:C7"/>
    <mergeCell ref="D7:D8"/>
    <mergeCell ref="E7:E8"/>
    <mergeCell ref="F7:F8"/>
    <mergeCell ref="G7:G8"/>
    <mergeCell ref="H7:I7"/>
    <mergeCell ref="B10:D10"/>
    <mergeCell ref="C11:D11"/>
    <mergeCell ref="B14:D14"/>
    <mergeCell ref="C15:D15"/>
    <mergeCell ref="B17:D17"/>
    <mergeCell ref="C18:D18"/>
    <mergeCell ref="B20:D20"/>
    <mergeCell ref="C21:D21"/>
    <mergeCell ref="B25:D25"/>
    <mergeCell ref="C26:D26"/>
    <mergeCell ref="B28:D28"/>
    <mergeCell ref="C29:D29"/>
    <mergeCell ref="B31:D31"/>
    <mergeCell ref="C32:D32"/>
    <mergeCell ref="C34:D34"/>
    <mergeCell ref="C40:D40"/>
    <mergeCell ref="C50:D50"/>
    <mergeCell ref="C53:D53"/>
    <mergeCell ref="B56:D56"/>
    <mergeCell ref="C57:D57"/>
    <mergeCell ref="C59:D59"/>
    <mergeCell ref="C61:D61"/>
    <mergeCell ref="C63:D63"/>
    <mergeCell ref="B65:D65"/>
    <mergeCell ref="C66:D66"/>
    <mergeCell ref="C68:D68"/>
    <mergeCell ref="C71:D71"/>
    <mergeCell ref="C73:D73"/>
    <mergeCell ref="C75:D75"/>
    <mergeCell ref="C77:D77"/>
    <mergeCell ref="B79:D79"/>
    <mergeCell ref="C80:D80"/>
    <mergeCell ref="C82:D82"/>
    <mergeCell ref="B84:D84"/>
    <mergeCell ref="C85:D85"/>
    <mergeCell ref="A87:D87"/>
  </mergeCells>
  <printOptions horizontalCentered="1"/>
  <pageMargins left="0.39375" right="0.39375" top="0.7875" bottom="0.2361111111111111" header="0.5118055555555555" footer="0.5118055555555555"/>
  <pageSetup horizontalDpi="300" verticalDpi="300" orientation="landscape" paperSize="9" scale="72" r:id="rId3"/>
  <rowBreaks count="2" manualBreakCount="2">
    <brk id="30" max="255" man="1"/>
    <brk id="64" max="255" man="1"/>
  </rowBreaks>
  <colBreaks count="1" manualBreakCount="1">
    <brk id="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="95" zoomScaleNormal="95" zoomScaleSheetLayoutView="55" zoomScalePageLayoutView="0" workbookViewId="0" topLeftCell="A1">
      <selection activeCell="D32" sqref="D32"/>
    </sheetView>
  </sheetViews>
  <sheetFormatPr defaultColWidth="11.75390625" defaultRowHeight="12.75"/>
  <cols>
    <col min="1" max="1" width="56.875" style="2" customWidth="1"/>
    <col min="2" max="3" width="17.75390625" style="2" customWidth="1"/>
    <col min="4" max="4" width="17.25390625" style="2" customWidth="1"/>
    <col min="5" max="5" width="3.75390625" style="2" customWidth="1"/>
    <col min="6" max="250" width="11.75390625" style="2" customWidth="1"/>
  </cols>
  <sheetData>
    <row r="1" spans="1:4" ht="11.25" customHeight="1">
      <c r="A1" s="76"/>
      <c r="B1" s="3"/>
      <c r="C1" s="4"/>
      <c r="D1" s="4"/>
    </row>
    <row r="2" spans="1:4" ht="11.25" customHeight="1">
      <c r="A2" s="76"/>
      <c r="B2" s="3"/>
      <c r="C2" s="4"/>
      <c r="D2" s="4"/>
    </row>
    <row r="3" spans="1:4" ht="11.25" customHeight="1">
      <c r="A3" s="76"/>
      <c r="B3" s="4"/>
      <c r="C3" s="4"/>
      <c r="D3" s="4"/>
    </row>
    <row r="4" ht="11.25" customHeight="1">
      <c r="A4" s="76"/>
    </row>
    <row r="5" ht="18.75">
      <c r="A5" s="77" t="s">
        <v>130</v>
      </c>
    </row>
    <row r="6" ht="12.75">
      <c r="A6" s="78"/>
    </row>
    <row r="7" spans="1:4" ht="12.75" customHeight="1">
      <c r="A7" s="388" t="s">
        <v>5</v>
      </c>
      <c r="B7" s="387" t="s">
        <v>6</v>
      </c>
      <c r="C7" s="387" t="s">
        <v>9</v>
      </c>
      <c r="D7" s="387" t="s">
        <v>10</v>
      </c>
    </row>
    <row r="8" spans="1:4" ht="12.75">
      <c r="A8" s="388"/>
      <c r="B8" s="387"/>
      <c r="C8" s="9" t="s">
        <v>14</v>
      </c>
      <c r="D8" s="9" t="s">
        <v>15</v>
      </c>
    </row>
    <row r="9" spans="1:4" ht="12.75">
      <c r="A9" s="79">
        <v>1</v>
      </c>
      <c r="B9" s="79">
        <v>5</v>
      </c>
      <c r="C9" s="79">
        <v>6</v>
      </c>
      <c r="D9" s="79">
        <v>7</v>
      </c>
    </row>
    <row r="10" spans="1:4" ht="15">
      <c r="A10" s="80" t="s">
        <v>131</v>
      </c>
      <c r="B10" s="81">
        <f>SUM(B11:B17)</f>
        <v>2395000</v>
      </c>
      <c r="C10" s="81">
        <f>SUM(C11:C17)</f>
        <v>2395000</v>
      </c>
      <c r="D10" s="81">
        <f>SUM(D11:D17)</f>
        <v>0</v>
      </c>
    </row>
    <row r="11" spans="1:4" ht="12.75">
      <c r="A11" s="82" t="s">
        <v>132</v>
      </c>
      <c r="B11" s="83">
        <f>1!E35+1!E41</f>
        <v>1070000</v>
      </c>
      <c r="C11" s="83">
        <f aca="true" t="shared" si="0" ref="C11:C17">B11</f>
        <v>1070000</v>
      </c>
      <c r="D11" s="83">
        <f>1!I35+1!I41</f>
        <v>0</v>
      </c>
    </row>
    <row r="12" spans="1:4" ht="12.75">
      <c r="A12" s="82" t="s">
        <v>133</v>
      </c>
      <c r="B12" s="83">
        <f>1!E36+1!E42</f>
        <v>372000</v>
      </c>
      <c r="C12" s="83">
        <f t="shared" si="0"/>
        <v>372000</v>
      </c>
      <c r="D12" s="83">
        <f>1!I36+1!I42</f>
        <v>0</v>
      </c>
    </row>
    <row r="13" spans="1:4" ht="12.75">
      <c r="A13" s="82" t="s">
        <v>134</v>
      </c>
      <c r="B13" s="83">
        <f>1!E38+1!E44</f>
        <v>21000</v>
      </c>
      <c r="C13" s="83">
        <f t="shared" si="0"/>
        <v>21000</v>
      </c>
      <c r="D13" s="83">
        <f>1!I38+1!I44</f>
        <v>0</v>
      </c>
    </row>
    <row r="14" spans="1:4" ht="12.75">
      <c r="A14" s="82" t="s">
        <v>135</v>
      </c>
      <c r="B14" s="83">
        <f>1!E51</f>
        <v>15000</v>
      </c>
      <c r="C14" s="83">
        <f t="shared" si="0"/>
        <v>15000</v>
      </c>
      <c r="D14" s="83">
        <f>1!I51</f>
        <v>0</v>
      </c>
    </row>
    <row r="15" spans="1:4" ht="12.75">
      <c r="A15" s="82" t="s">
        <v>136</v>
      </c>
      <c r="B15" s="83">
        <f>1!E33</f>
        <v>3000</v>
      </c>
      <c r="C15" s="83">
        <f t="shared" si="0"/>
        <v>3000</v>
      </c>
      <c r="D15" s="83">
        <f>1!I33</f>
        <v>0</v>
      </c>
    </row>
    <row r="16" spans="1:4" ht="12.75">
      <c r="A16" s="84" t="s">
        <v>137</v>
      </c>
      <c r="B16" s="83">
        <f>1!E55</f>
        <v>4000</v>
      </c>
      <c r="C16" s="83">
        <f t="shared" si="0"/>
        <v>4000</v>
      </c>
      <c r="D16" s="83">
        <f>1!I55</f>
        <v>0</v>
      </c>
    </row>
    <row r="17" spans="1:4" ht="12.75">
      <c r="A17" s="84" t="s">
        <v>138</v>
      </c>
      <c r="B17" s="83">
        <f>1!E54</f>
        <v>910000</v>
      </c>
      <c r="C17" s="83">
        <f t="shared" si="0"/>
        <v>910000</v>
      </c>
      <c r="D17" s="83">
        <f>1!I54</f>
        <v>0</v>
      </c>
    </row>
    <row r="18" spans="1:4" ht="15">
      <c r="A18" s="80" t="s">
        <v>139</v>
      </c>
      <c r="B18" s="81">
        <f>SUM(B19:B20)</f>
        <v>335800</v>
      </c>
      <c r="C18" s="81">
        <f>SUM(C19:C20)</f>
        <v>35800</v>
      </c>
      <c r="D18" s="81">
        <f>SUM(D19:D20)</f>
        <v>300000</v>
      </c>
    </row>
    <row r="19" spans="1:4" ht="12.75">
      <c r="A19" s="82" t="s">
        <v>140</v>
      </c>
      <c r="B19" s="83">
        <f>1!E24</f>
        <v>300000</v>
      </c>
      <c r="C19" s="83">
        <f>1!H24</f>
        <v>0</v>
      </c>
      <c r="D19" s="83">
        <f>B19</f>
        <v>300000</v>
      </c>
    </row>
    <row r="20" spans="1:4" ht="12.75">
      <c r="A20" s="82" t="s">
        <v>141</v>
      </c>
      <c r="B20" s="83">
        <f>1!E23+1!E22+1!E16</f>
        <v>35800</v>
      </c>
      <c r="C20" s="83">
        <f>B20</f>
        <v>35800</v>
      </c>
      <c r="D20" s="83"/>
    </row>
    <row r="21" spans="1:4" ht="14.25">
      <c r="A21" s="84" t="s">
        <v>142</v>
      </c>
      <c r="B21" s="85"/>
      <c r="C21" s="86"/>
      <c r="D21" s="86"/>
    </row>
    <row r="22" spans="1:4" ht="15">
      <c r="A22" s="80" t="s">
        <v>143</v>
      </c>
      <c r="B22" s="81">
        <f>1!E37+1!E43+1!E45+1!E62+1!E49+1!E83+1!E46+1!E47+1!E48+1!E39+1!E52+1!E81</f>
        <v>477500</v>
      </c>
      <c r="C22" s="81">
        <f>B22</f>
        <v>477500</v>
      </c>
      <c r="D22" s="81"/>
    </row>
    <row r="23" spans="1:5" ht="15.75">
      <c r="A23" s="87" t="s">
        <v>144</v>
      </c>
      <c r="B23" s="88">
        <f>SUM(B10,B18,B21,B22)</f>
        <v>3208300</v>
      </c>
      <c r="C23" s="88">
        <f>SUM(C10,C18,C21,C22)</f>
        <v>2908300</v>
      </c>
      <c r="D23" s="88">
        <f>SUM(D10,D18,D21,D22)</f>
        <v>300000</v>
      </c>
      <c r="E23" s="89"/>
    </row>
    <row r="24" spans="1:5" ht="15">
      <c r="A24" s="80" t="s">
        <v>145</v>
      </c>
      <c r="B24" s="81">
        <f>1!E57+1!E59+1!E63</f>
        <v>2966886</v>
      </c>
      <c r="C24" s="81">
        <f>B24</f>
        <v>2966886</v>
      </c>
      <c r="D24" s="81">
        <f>1!I57+1!I59+1!I63</f>
        <v>0</v>
      </c>
      <c r="E24" s="90"/>
    </row>
    <row r="25" spans="1:4" ht="15">
      <c r="A25" s="80" t="s">
        <v>146</v>
      </c>
      <c r="B25" s="81">
        <f>SUM(B26:B29)</f>
        <v>1506562</v>
      </c>
      <c r="C25" s="81">
        <f>SUM(C26:C29)</f>
        <v>1506562</v>
      </c>
      <c r="D25" s="81">
        <f>SUM(D26:D29)</f>
        <v>0</v>
      </c>
    </row>
    <row r="26" spans="1:4" ht="12.75">
      <c r="A26" s="84" t="s">
        <v>147</v>
      </c>
      <c r="B26" s="83">
        <f>1!E76+1!E72+1!E70+1!E74+1!E78</f>
        <v>287696</v>
      </c>
      <c r="C26" s="83">
        <f>B26</f>
        <v>287696</v>
      </c>
      <c r="D26" s="83">
        <f>1!I76+1!I72+1!I70+1!I74+1!I78</f>
        <v>0</v>
      </c>
    </row>
    <row r="27" spans="1:4" ht="12.75">
      <c r="A27" s="84" t="s">
        <v>148</v>
      </c>
      <c r="B27" s="83">
        <f>1!E69+1!E67+1!E30+1!E27</f>
        <v>1218866</v>
      </c>
      <c r="C27" s="83">
        <f>B27</f>
        <v>1218866</v>
      </c>
      <c r="D27" s="83">
        <f>1!I69+1!I67+1!I30+1!I27</f>
        <v>0</v>
      </c>
    </row>
    <row r="28" spans="1:4" ht="25.5">
      <c r="A28" s="91" t="s">
        <v>149</v>
      </c>
      <c r="B28" s="92"/>
      <c r="C28" s="83">
        <f>B28</f>
        <v>0</v>
      </c>
      <c r="D28" s="92"/>
    </row>
    <row r="29" spans="1:4" ht="12.75">
      <c r="A29" s="84" t="s">
        <v>150</v>
      </c>
      <c r="B29" s="83"/>
      <c r="C29" s="83">
        <f>B29</f>
        <v>0</v>
      </c>
      <c r="D29" s="83"/>
    </row>
    <row r="30" spans="1:5" ht="15.75">
      <c r="A30" s="87" t="s">
        <v>151</v>
      </c>
      <c r="B30" s="88">
        <f>SUM(B24+B25)</f>
        <v>4473448</v>
      </c>
      <c r="C30" s="88">
        <f>SUM(C24+C25)</f>
        <v>4473448</v>
      </c>
      <c r="D30" s="88">
        <f>SUM(D24+D25)</f>
        <v>0</v>
      </c>
      <c r="E30" s="89"/>
    </row>
    <row r="31" spans="1:5" ht="31.5">
      <c r="A31" s="93" t="s">
        <v>152</v>
      </c>
      <c r="B31" s="88">
        <f>1!E12+1!E86</f>
        <v>993224</v>
      </c>
      <c r="C31" s="88">
        <f>1!H12</f>
        <v>193224</v>
      </c>
      <c r="D31" s="88">
        <f>1!I86</f>
        <v>833000</v>
      </c>
      <c r="E31" s="89"/>
    </row>
    <row r="32" spans="1:5" ht="18">
      <c r="A32" s="94" t="s">
        <v>129</v>
      </c>
      <c r="B32" s="95">
        <f>SUM(B23+B30+B31)</f>
        <v>8674972</v>
      </c>
      <c r="C32" s="95">
        <f>SUM(C23+C30+C31)</f>
        <v>7574972</v>
      </c>
      <c r="D32" s="95">
        <f>SUM(D23+D30+D31)</f>
        <v>1133000</v>
      </c>
      <c r="E32" s="89"/>
    </row>
    <row r="34" ht="12.75">
      <c r="D34"/>
    </row>
  </sheetData>
  <sheetProtection selectLockedCells="1" selectUnlockedCells="1"/>
  <mergeCells count="3">
    <mergeCell ref="A7:A8"/>
    <mergeCell ref="B7:B8"/>
    <mergeCell ref="C7:D7"/>
  </mergeCells>
  <printOptions horizontalCentered="1"/>
  <pageMargins left="0.7875" right="0.7875" top="0.7875" bottom="0.7875" header="0.5118055555555555" footer="0.5118055555555555"/>
  <pageSetup firstPageNumber="1" useFirstPageNumber="1" horizontalDpi="300" verticalDpi="300" orientation="landscape" paperSize="9" scale="80" r:id="rId1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S257"/>
  <sheetViews>
    <sheetView zoomScale="95" zoomScaleNormal="95" zoomScaleSheetLayoutView="55" zoomScalePageLayoutView="0" workbookViewId="0" topLeftCell="A115">
      <selection activeCell="A255" sqref="A255"/>
    </sheetView>
  </sheetViews>
  <sheetFormatPr defaultColWidth="9.00390625" defaultRowHeight="12.75"/>
  <cols>
    <col min="1" max="1" width="6.00390625" style="96" customWidth="1"/>
    <col min="2" max="2" width="8.625" style="97" customWidth="1"/>
    <col min="3" max="3" width="6.125" style="97" customWidth="1"/>
    <col min="4" max="4" width="65.625" style="97" customWidth="1"/>
    <col min="5" max="6" width="17.75390625" style="97" customWidth="1"/>
    <col min="7" max="7" width="18.75390625" style="97" customWidth="1"/>
    <col min="8" max="9" width="17.75390625" style="97" customWidth="1"/>
    <col min="10" max="10" width="17.25390625" style="97" customWidth="1"/>
    <col min="11" max="11" width="19.125" style="97" customWidth="1"/>
    <col min="12" max="12" width="17.75390625" style="97" customWidth="1"/>
    <col min="13" max="13" width="15.00390625" style="97" customWidth="1"/>
    <col min="14" max="14" width="13.125" style="97" customWidth="1"/>
    <col min="15" max="15" width="15.00390625" style="97" customWidth="1"/>
    <col min="16" max="16" width="18.125" style="97" customWidth="1"/>
    <col min="17" max="17" width="17.625" style="97" customWidth="1"/>
    <col min="18" max="18" width="16.75390625" style="97" customWidth="1"/>
    <col min="19" max="19" width="9.00390625" style="97" customWidth="1"/>
    <col min="20" max="20" width="17.875" style="97" customWidth="1"/>
    <col min="21" max="248" width="9.00390625" style="97" customWidth="1"/>
    <col min="249" max="250" width="9.00390625" style="2" customWidth="1"/>
  </cols>
  <sheetData>
    <row r="1" spans="5:9" ht="12.75">
      <c r="E1" s="3" t="s">
        <v>153</v>
      </c>
      <c r="F1" s="3"/>
      <c r="G1" s="3"/>
      <c r="H1" s="3"/>
      <c r="I1" s="3"/>
    </row>
    <row r="2" spans="5:9" ht="12.75">
      <c r="E2" s="3" t="s">
        <v>1</v>
      </c>
      <c r="F2" s="3"/>
      <c r="G2" s="3"/>
      <c r="H2" s="3"/>
      <c r="I2" s="3"/>
    </row>
    <row r="3" spans="5:9" ht="12.75">
      <c r="E3" s="4" t="s">
        <v>2</v>
      </c>
      <c r="F3" s="4"/>
      <c r="G3" s="4"/>
      <c r="H3" s="4"/>
      <c r="I3" s="4"/>
    </row>
    <row r="4" spans="5:9" ht="9" customHeight="1">
      <c r="E4" s="98"/>
      <c r="F4" s="98"/>
      <c r="G4" s="98"/>
      <c r="H4" s="98"/>
      <c r="I4" s="98"/>
    </row>
    <row r="5" spans="1:253" s="102" customFormat="1" ht="18.75">
      <c r="A5" s="99" t="s">
        <v>154</v>
      </c>
      <c r="B5" s="100"/>
      <c r="C5" s="100"/>
      <c r="D5" s="100"/>
      <c r="E5" s="100"/>
      <c r="F5" s="100"/>
      <c r="G5" s="100"/>
      <c r="H5" s="100"/>
      <c r="I5" s="100"/>
      <c r="J5" s="101"/>
      <c r="IO5" s="2"/>
      <c r="IP5" s="2"/>
      <c r="IQ5"/>
      <c r="IR5"/>
      <c r="IS5"/>
    </row>
    <row r="6" spans="1:253" s="102" customFormat="1" ht="10.5" customHeight="1">
      <c r="A6" s="103"/>
      <c r="B6" s="103"/>
      <c r="C6" s="103"/>
      <c r="D6" s="103"/>
      <c r="E6"/>
      <c r="F6"/>
      <c r="G6"/>
      <c r="H6"/>
      <c r="I6"/>
      <c r="IO6" s="2"/>
      <c r="IP6" s="2"/>
      <c r="IQ6"/>
      <c r="IR6"/>
      <c r="IS6"/>
    </row>
    <row r="7" spans="1:253" s="109" customFormat="1" ht="15" customHeight="1">
      <c r="A7" s="386" t="s">
        <v>11</v>
      </c>
      <c r="B7" s="386" t="s">
        <v>12</v>
      </c>
      <c r="C7" s="386" t="s">
        <v>13</v>
      </c>
      <c r="D7" s="386" t="s">
        <v>155</v>
      </c>
      <c r="E7" s="387" t="s">
        <v>6</v>
      </c>
      <c r="F7" s="387" t="s">
        <v>7</v>
      </c>
      <c r="G7" s="387" t="s">
        <v>156</v>
      </c>
      <c r="H7" s="104" t="s">
        <v>157</v>
      </c>
      <c r="I7" s="105"/>
      <c r="J7" s="106"/>
      <c r="K7" s="106"/>
      <c r="L7" s="106"/>
      <c r="M7" s="106"/>
      <c r="N7" s="106"/>
      <c r="O7" s="106"/>
      <c r="P7" s="107"/>
      <c r="Q7" s="106"/>
      <c r="R7" s="106"/>
      <c r="S7" s="106"/>
      <c r="T7" s="108"/>
      <c r="IO7" s="2"/>
      <c r="IP7" s="2"/>
      <c r="IQ7"/>
      <c r="IR7"/>
      <c r="IS7"/>
    </row>
    <row r="8" spans="1:253" s="109" customFormat="1" ht="15" customHeight="1">
      <c r="A8" s="386"/>
      <c r="B8" s="386"/>
      <c r="C8" s="386"/>
      <c r="D8" s="386"/>
      <c r="E8" s="387"/>
      <c r="F8" s="387"/>
      <c r="G8" s="387"/>
      <c r="H8" s="399" t="s">
        <v>158</v>
      </c>
      <c r="I8" s="110"/>
      <c r="J8" s="106"/>
      <c r="K8" s="106"/>
      <c r="L8" s="106"/>
      <c r="M8" s="106"/>
      <c r="N8" s="106"/>
      <c r="O8" s="108"/>
      <c r="P8" s="399" t="s">
        <v>159</v>
      </c>
      <c r="Q8" s="400" t="s">
        <v>160</v>
      </c>
      <c r="R8" s="400"/>
      <c r="S8" s="400"/>
      <c r="T8" s="400"/>
      <c r="IO8" s="2"/>
      <c r="IP8" s="2"/>
      <c r="IQ8"/>
      <c r="IR8"/>
      <c r="IS8"/>
    </row>
    <row r="9" spans="1:253" s="109" customFormat="1" ht="90">
      <c r="A9" s="386"/>
      <c r="B9" s="386"/>
      <c r="C9" s="386"/>
      <c r="D9" s="386"/>
      <c r="E9" s="387"/>
      <c r="F9" s="387"/>
      <c r="G9" s="387"/>
      <c r="H9" s="399"/>
      <c r="I9" s="111" t="s">
        <v>161</v>
      </c>
      <c r="J9" s="111" t="s">
        <v>162</v>
      </c>
      <c r="K9" s="111" t="s">
        <v>163</v>
      </c>
      <c r="L9" s="111" t="s">
        <v>164</v>
      </c>
      <c r="M9" s="111" t="s">
        <v>165</v>
      </c>
      <c r="N9" s="111" t="s">
        <v>166</v>
      </c>
      <c r="O9" s="111" t="s">
        <v>167</v>
      </c>
      <c r="P9" s="399"/>
      <c r="Q9" s="111" t="s">
        <v>168</v>
      </c>
      <c r="R9" s="111" t="s">
        <v>169</v>
      </c>
      <c r="S9" s="111" t="s">
        <v>170</v>
      </c>
      <c r="T9" s="111" t="s">
        <v>171</v>
      </c>
      <c r="IO9" s="2"/>
      <c r="IP9" s="2"/>
      <c r="IQ9"/>
      <c r="IR9"/>
      <c r="IS9"/>
    </row>
    <row r="10" spans="1:253" s="113" customFormat="1" ht="12.75">
      <c r="A10" s="11">
        <v>1</v>
      </c>
      <c r="B10" s="11">
        <v>2</v>
      </c>
      <c r="C10" s="112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  <c r="IO10" s="2"/>
      <c r="IP10" s="2"/>
      <c r="IQ10"/>
      <c r="IR10"/>
      <c r="IS10"/>
    </row>
    <row r="11" spans="1:253" s="114" customFormat="1" ht="15.75">
      <c r="A11" s="12" t="s">
        <v>16</v>
      </c>
      <c r="B11" s="373" t="s">
        <v>17</v>
      </c>
      <c r="C11" s="373"/>
      <c r="D11" s="373"/>
      <c r="E11" s="70">
        <f aca="true" t="shared" si="0" ref="E11:T11">SUM(E16,E18,E12)</f>
        <v>322313.16000000003</v>
      </c>
      <c r="F11" s="70">
        <f t="shared" si="0"/>
        <v>238148.53</v>
      </c>
      <c r="G11" s="70">
        <f t="shared" si="0"/>
        <v>560461.6900000001</v>
      </c>
      <c r="H11" s="70">
        <f t="shared" si="0"/>
        <v>322313.16000000003</v>
      </c>
      <c r="I11" s="70">
        <f t="shared" si="0"/>
        <v>0</v>
      </c>
      <c r="J11" s="70">
        <f t="shared" si="0"/>
        <v>8000</v>
      </c>
      <c r="K11" s="70">
        <f t="shared" si="0"/>
        <v>0</v>
      </c>
      <c r="L11" s="70">
        <f t="shared" si="0"/>
        <v>0</v>
      </c>
      <c r="M11" s="70">
        <f t="shared" si="0"/>
        <v>314313.16000000003</v>
      </c>
      <c r="N11" s="70">
        <f t="shared" si="0"/>
        <v>0</v>
      </c>
      <c r="O11" s="70">
        <f t="shared" si="0"/>
        <v>0</v>
      </c>
      <c r="P11" s="70">
        <f t="shared" si="0"/>
        <v>238148.53</v>
      </c>
      <c r="Q11" s="70">
        <f t="shared" si="0"/>
        <v>0</v>
      </c>
      <c r="R11" s="70">
        <f t="shared" si="0"/>
        <v>238148.53</v>
      </c>
      <c r="S11" s="70">
        <f t="shared" si="0"/>
        <v>0</v>
      </c>
      <c r="T11" s="70">
        <f t="shared" si="0"/>
        <v>0</v>
      </c>
      <c r="IO11" s="2"/>
      <c r="IP11" s="2"/>
      <c r="IQ11"/>
      <c r="IR11"/>
      <c r="IS11"/>
    </row>
    <row r="12" spans="1:253" s="114" customFormat="1" ht="15" customHeight="1">
      <c r="A12" s="14"/>
      <c r="B12" s="115" t="s">
        <v>172</v>
      </c>
      <c r="C12" s="383" t="s">
        <v>173</v>
      </c>
      <c r="D12" s="383"/>
      <c r="E12" s="16">
        <f aca="true" t="shared" si="1" ref="E12:T12">SUM(E13:E15)</f>
        <v>0</v>
      </c>
      <c r="F12" s="16">
        <f t="shared" si="1"/>
        <v>238148.53</v>
      </c>
      <c r="G12" s="16">
        <f t="shared" si="1"/>
        <v>238148.53</v>
      </c>
      <c r="H12" s="16">
        <f t="shared" si="1"/>
        <v>0</v>
      </c>
      <c r="I12" s="16">
        <f t="shared" si="1"/>
        <v>0</v>
      </c>
      <c r="J12" s="16">
        <f t="shared" si="1"/>
        <v>0</v>
      </c>
      <c r="K12" s="16">
        <f t="shared" si="1"/>
        <v>0</v>
      </c>
      <c r="L12" s="16">
        <f t="shared" si="1"/>
        <v>0</v>
      </c>
      <c r="M12" s="16">
        <f t="shared" si="1"/>
        <v>0</v>
      </c>
      <c r="N12" s="16">
        <f t="shared" si="1"/>
        <v>0</v>
      </c>
      <c r="O12" s="16">
        <f t="shared" si="1"/>
        <v>0</v>
      </c>
      <c r="P12" s="16">
        <f t="shared" si="1"/>
        <v>238148.53</v>
      </c>
      <c r="Q12" s="16">
        <f t="shared" si="1"/>
        <v>0</v>
      </c>
      <c r="R12" s="16">
        <f t="shared" si="1"/>
        <v>238148.53</v>
      </c>
      <c r="S12" s="16">
        <f t="shared" si="1"/>
        <v>0</v>
      </c>
      <c r="T12" s="16">
        <f t="shared" si="1"/>
        <v>0</v>
      </c>
      <c r="IO12" s="2"/>
      <c r="IP12" s="2"/>
      <c r="IQ12"/>
      <c r="IR12"/>
      <c r="IS12"/>
    </row>
    <row r="13" spans="1:253" s="114" customFormat="1" ht="15.75">
      <c r="A13" s="14"/>
      <c r="B13" s="116"/>
      <c r="C13" s="117">
        <v>6050</v>
      </c>
      <c r="D13" s="118" t="s">
        <v>174</v>
      </c>
      <c r="E13" s="119">
        <f>2a!E12</f>
        <v>0</v>
      </c>
      <c r="F13" s="119">
        <f>2a!F12</f>
        <v>44531.84</v>
      </c>
      <c r="G13" s="119">
        <f>2a!G12</f>
        <v>44531.84</v>
      </c>
      <c r="H13" s="70"/>
      <c r="I13" s="70"/>
      <c r="J13" s="70"/>
      <c r="K13" s="70"/>
      <c r="L13" s="70"/>
      <c r="M13" s="70"/>
      <c r="N13" s="70"/>
      <c r="O13" s="70"/>
      <c r="P13" s="120">
        <f>G13</f>
        <v>44531.84</v>
      </c>
      <c r="Q13" s="120"/>
      <c r="R13" s="120">
        <f>P13</f>
        <v>44531.84</v>
      </c>
      <c r="S13" s="121"/>
      <c r="T13" s="121"/>
      <c r="IO13" s="2"/>
      <c r="IP13" s="2"/>
      <c r="IQ13"/>
      <c r="IR13"/>
      <c r="IS13"/>
    </row>
    <row r="14" spans="1:253" s="114" customFormat="1" ht="15.75">
      <c r="A14" s="14"/>
      <c r="B14" s="116"/>
      <c r="C14" s="117">
        <v>6057</v>
      </c>
      <c r="D14" s="118" t="s">
        <v>174</v>
      </c>
      <c r="E14" s="119">
        <f>2a!E13</f>
        <v>0</v>
      </c>
      <c r="F14" s="119">
        <f>2a!F13</f>
        <v>145212</v>
      </c>
      <c r="G14" s="119">
        <f>2a!G13</f>
        <v>145212</v>
      </c>
      <c r="H14" s="70"/>
      <c r="I14" s="70"/>
      <c r="J14" s="70"/>
      <c r="K14" s="70"/>
      <c r="L14" s="70"/>
      <c r="M14" s="70"/>
      <c r="N14" s="70"/>
      <c r="O14" s="70"/>
      <c r="P14" s="120">
        <f>G14</f>
        <v>145212</v>
      </c>
      <c r="Q14" s="120"/>
      <c r="R14" s="120">
        <f>P14</f>
        <v>145212</v>
      </c>
      <c r="S14" s="121"/>
      <c r="T14" s="121"/>
      <c r="IO14" s="2"/>
      <c r="IP14" s="2"/>
      <c r="IQ14"/>
      <c r="IR14"/>
      <c r="IS14"/>
    </row>
    <row r="15" spans="1:253" s="114" customFormat="1" ht="15.75">
      <c r="A15" s="14"/>
      <c r="B15" s="122"/>
      <c r="C15" s="117">
        <v>6059</v>
      </c>
      <c r="D15" s="118" t="s">
        <v>174</v>
      </c>
      <c r="E15" s="119">
        <f>2a!E14</f>
        <v>0</v>
      </c>
      <c r="F15" s="119">
        <f>2a!F14</f>
        <v>48404.69</v>
      </c>
      <c r="G15" s="119">
        <f>2a!G14</f>
        <v>48404.69</v>
      </c>
      <c r="H15" s="70"/>
      <c r="I15" s="70"/>
      <c r="J15" s="70"/>
      <c r="K15" s="70"/>
      <c r="L15" s="70"/>
      <c r="M15" s="70"/>
      <c r="N15" s="70"/>
      <c r="O15" s="70"/>
      <c r="P15" s="120">
        <f>G15</f>
        <v>48404.69</v>
      </c>
      <c r="Q15" s="120"/>
      <c r="R15" s="120">
        <f>P15</f>
        <v>48404.69</v>
      </c>
      <c r="S15" s="121"/>
      <c r="T15" s="121"/>
      <c r="IO15" s="2"/>
      <c r="IP15" s="2"/>
      <c r="IQ15"/>
      <c r="IR15"/>
      <c r="IS15"/>
    </row>
    <row r="16" spans="1:20" ht="12.75" customHeight="1">
      <c r="A16" s="123"/>
      <c r="B16" s="115" t="s">
        <v>175</v>
      </c>
      <c r="C16" s="374" t="s">
        <v>176</v>
      </c>
      <c r="D16" s="374"/>
      <c r="E16" s="16">
        <f aca="true" t="shared" si="2" ref="E16:T16">SUM(E17)</f>
        <v>8000</v>
      </c>
      <c r="F16" s="16">
        <f t="shared" si="2"/>
        <v>0</v>
      </c>
      <c r="G16" s="16">
        <f t="shared" si="2"/>
        <v>8000</v>
      </c>
      <c r="H16" s="16">
        <f t="shared" si="2"/>
        <v>8000</v>
      </c>
      <c r="I16" s="16">
        <f t="shared" si="2"/>
        <v>0</v>
      </c>
      <c r="J16" s="43">
        <f t="shared" si="2"/>
        <v>8000</v>
      </c>
      <c r="K16" s="43">
        <f t="shared" si="2"/>
        <v>0</v>
      </c>
      <c r="L16" s="43">
        <f t="shared" si="2"/>
        <v>0</v>
      </c>
      <c r="M16" s="43">
        <f t="shared" si="2"/>
        <v>0</v>
      </c>
      <c r="N16" s="43">
        <f t="shared" si="2"/>
        <v>0</v>
      </c>
      <c r="O16" s="43">
        <f t="shared" si="2"/>
        <v>0</v>
      </c>
      <c r="P16" s="43">
        <f t="shared" si="2"/>
        <v>0</v>
      </c>
      <c r="Q16" s="43">
        <f t="shared" si="2"/>
        <v>0</v>
      </c>
      <c r="R16" s="43">
        <f t="shared" si="2"/>
        <v>0</v>
      </c>
      <c r="S16" s="43">
        <f t="shared" si="2"/>
        <v>0</v>
      </c>
      <c r="T16" s="43">
        <f t="shared" si="2"/>
        <v>0</v>
      </c>
    </row>
    <row r="17" spans="1:20" ht="25.5" customHeight="1">
      <c r="A17" s="123"/>
      <c r="B17" s="124"/>
      <c r="C17" s="125">
        <v>2850</v>
      </c>
      <c r="D17" s="19" t="s">
        <v>177</v>
      </c>
      <c r="E17" s="18">
        <f>2a!E16</f>
        <v>8000</v>
      </c>
      <c r="F17" s="18">
        <f>2a!F16</f>
        <v>0</v>
      </c>
      <c r="G17" s="18">
        <f>2a!G16</f>
        <v>8000</v>
      </c>
      <c r="H17" s="18">
        <f>2a!H16</f>
        <v>8000</v>
      </c>
      <c r="I17" s="18"/>
      <c r="J17" s="29">
        <f>H17</f>
        <v>8000</v>
      </c>
      <c r="K17" s="29"/>
      <c r="L17" s="29"/>
      <c r="M17" s="29"/>
      <c r="N17" s="29"/>
      <c r="O17" s="29"/>
      <c r="P17" s="29"/>
      <c r="Q17" s="35"/>
      <c r="R17" s="35"/>
      <c r="S17" s="35"/>
      <c r="T17" s="35"/>
    </row>
    <row r="18" spans="1:20" ht="12.75" customHeight="1">
      <c r="A18" s="123"/>
      <c r="B18" s="115" t="s">
        <v>18</v>
      </c>
      <c r="C18" s="383" t="s">
        <v>19</v>
      </c>
      <c r="D18" s="383"/>
      <c r="E18" s="16">
        <f aca="true" t="shared" si="3" ref="E18:T18">SUM(E19:E20)</f>
        <v>314313.16000000003</v>
      </c>
      <c r="F18" s="16">
        <f t="shared" si="3"/>
        <v>0</v>
      </c>
      <c r="G18" s="16">
        <f t="shared" si="3"/>
        <v>314313.16000000003</v>
      </c>
      <c r="H18" s="16">
        <f t="shared" si="3"/>
        <v>314313.16000000003</v>
      </c>
      <c r="I18" s="16">
        <f t="shared" si="3"/>
        <v>0</v>
      </c>
      <c r="J18" s="16">
        <f t="shared" si="3"/>
        <v>0</v>
      </c>
      <c r="K18" s="16">
        <f t="shared" si="3"/>
        <v>0</v>
      </c>
      <c r="L18" s="16">
        <f t="shared" si="3"/>
        <v>0</v>
      </c>
      <c r="M18" s="16">
        <f t="shared" si="3"/>
        <v>314313.16000000003</v>
      </c>
      <c r="N18" s="16">
        <f t="shared" si="3"/>
        <v>0</v>
      </c>
      <c r="O18" s="16">
        <f t="shared" si="3"/>
        <v>0</v>
      </c>
      <c r="P18" s="16">
        <f t="shared" si="3"/>
        <v>0</v>
      </c>
      <c r="Q18" s="16">
        <f t="shared" si="3"/>
        <v>0</v>
      </c>
      <c r="R18" s="16">
        <f t="shared" si="3"/>
        <v>0</v>
      </c>
      <c r="S18" s="16">
        <f t="shared" si="3"/>
        <v>0</v>
      </c>
      <c r="T18" s="16">
        <f t="shared" si="3"/>
        <v>0</v>
      </c>
    </row>
    <row r="19" spans="1:20" ht="12.75" customHeight="1">
      <c r="A19" s="123"/>
      <c r="B19" s="123"/>
      <c r="C19" s="125">
        <v>4277</v>
      </c>
      <c r="D19" s="126" t="s">
        <v>178</v>
      </c>
      <c r="E19" s="28">
        <f>2a!E18</f>
        <v>193224</v>
      </c>
      <c r="F19" s="28">
        <f>2a!F18</f>
        <v>0</v>
      </c>
      <c r="G19" s="28">
        <f>2a!G18</f>
        <v>193224</v>
      </c>
      <c r="H19" s="18">
        <f>E19</f>
        <v>193224</v>
      </c>
      <c r="I19" s="16"/>
      <c r="J19" s="16"/>
      <c r="K19" s="16"/>
      <c r="L19" s="16"/>
      <c r="M19" s="18">
        <f>H19</f>
        <v>193224</v>
      </c>
      <c r="N19" s="16"/>
      <c r="O19" s="16"/>
      <c r="P19" s="16"/>
      <c r="Q19" s="16"/>
      <c r="R19" s="16"/>
      <c r="S19" s="16"/>
      <c r="T19" s="16"/>
    </row>
    <row r="20" spans="1:20" ht="12.75" customHeight="1">
      <c r="A20" s="127"/>
      <c r="B20" s="127"/>
      <c r="C20" s="125">
        <v>4279</v>
      </c>
      <c r="D20" s="126" t="s">
        <v>178</v>
      </c>
      <c r="E20" s="28">
        <f>2a!E19</f>
        <v>121089.16</v>
      </c>
      <c r="F20" s="28">
        <f>2a!F19</f>
        <v>0</v>
      </c>
      <c r="G20" s="28">
        <f>2a!G19</f>
        <v>121089.16</v>
      </c>
      <c r="H20" s="18">
        <f>E20</f>
        <v>121089.16</v>
      </c>
      <c r="I20" s="28"/>
      <c r="J20" s="16"/>
      <c r="K20" s="16"/>
      <c r="L20" s="16"/>
      <c r="M20" s="18">
        <f>H20</f>
        <v>121089.16</v>
      </c>
      <c r="N20" s="16"/>
      <c r="O20" s="16"/>
      <c r="P20" s="16"/>
      <c r="Q20" s="23"/>
      <c r="R20" s="23"/>
      <c r="S20" s="23"/>
      <c r="T20" s="23"/>
    </row>
    <row r="21" spans="1:20" ht="14.25" customHeight="1">
      <c r="A21" s="12" t="s">
        <v>179</v>
      </c>
      <c r="B21" s="397" t="s">
        <v>180</v>
      </c>
      <c r="C21" s="397"/>
      <c r="D21" s="397"/>
      <c r="E21" s="70">
        <f aca="true" t="shared" si="4" ref="E21:T21">SUM(E22)</f>
        <v>60000</v>
      </c>
      <c r="F21" s="70">
        <f t="shared" si="4"/>
        <v>0</v>
      </c>
      <c r="G21" s="70">
        <f t="shared" si="4"/>
        <v>60000</v>
      </c>
      <c r="H21" s="70">
        <f t="shared" si="4"/>
        <v>60000</v>
      </c>
      <c r="I21" s="70">
        <f t="shared" si="4"/>
        <v>0</v>
      </c>
      <c r="J21" s="128">
        <f t="shared" si="4"/>
        <v>60000</v>
      </c>
      <c r="K21" s="128">
        <f t="shared" si="4"/>
        <v>0</v>
      </c>
      <c r="L21" s="128">
        <f t="shared" si="4"/>
        <v>0</v>
      </c>
      <c r="M21" s="128">
        <f t="shared" si="4"/>
        <v>0</v>
      </c>
      <c r="N21" s="128">
        <f t="shared" si="4"/>
        <v>0</v>
      </c>
      <c r="O21" s="128">
        <f t="shared" si="4"/>
        <v>0</v>
      </c>
      <c r="P21" s="128">
        <f t="shared" si="4"/>
        <v>0</v>
      </c>
      <c r="Q21" s="128">
        <f t="shared" si="4"/>
        <v>0</v>
      </c>
      <c r="R21" s="128">
        <f t="shared" si="4"/>
        <v>0</v>
      </c>
      <c r="S21" s="128">
        <f t="shared" si="4"/>
        <v>0</v>
      </c>
      <c r="T21" s="128">
        <f t="shared" si="4"/>
        <v>0</v>
      </c>
    </row>
    <row r="22" spans="1:20" ht="13.5" customHeight="1">
      <c r="A22" s="21"/>
      <c r="B22" s="22" t="s">
        <v>181</v>
      </c>
      <c r="C22" s="398" t="s">
        <v>182</v>
      </c>
      <c r="D22" s="398"/>
      <c r="E22" s="23">
        <f aca="true" t="shared" si="5" ref="E22:T22">SUM(E23:E23)</f>
        <v>60000</v>
      </c>
      <c r="F22" s="23">
        <f t="shared" si="5"/>
        <v>0</v>
      </c>
      <c r="G22" s="23">
        <f t="shared" si="5"/>
        <v>60000</v>
      </c>
      <c r="H22" s="23">
        <f t="shared" si="5"/>
        <v>60000</v>
      </c>
      <c r="I22" s="23">
        <f t="shared" si="5"/>
        <v>0</v>
      </c>
      <c r="J22" s="43">
        <f t="shared" si="5"/>
        <v>60000</v>
      </c>
      <c r="K22" s="43">
        <f t="shared" si="5"/>
        <v>0</v>
      </c>
      <c r="L22" s="43">
        <f t="shared" si="5"/>
        <v>0</v>
      </c>
      <c r="M22" s="43">
        <f t="shared" si="5"/>
        <v>0</v>
      </c>
      <c r="N22" s="43">
        <f t="shared" si="5"/>
        <v>0</v>
      </c>
      <c r="O22" s="43">
        <f t="shared" si="5"/>
        <v>0</v>
      </c>
      <c r="P22" s="43">
        <f t="shared" si="5"/>
        <v>0</v>
      </c>
      <c r="Q22" s="43">
        <f t="shared" si="5"/>
        <v>0</v>
      </c>
      <c r="R22" s="43">
        <f t="shared" si="5"/>
        <v>0</v>
      </c>
      <c r="S22" s="43">
        <f t="shared" si="5"/>
        <v>0</v>
      </c>
      <c r="T22" s="43">
        <f t="shared" si="5"/>
        <v>0</v>
      </c>
    </row>
    <row r="23" spans="1:20" ht="14.25">
      <c r="A23" s="130"/>
      <c r="B23" s="62"/>
      <c r="C23" s="8">
        <v>4300</v>
      </c>
      <c r="D23" s="126" t="s">
        <v>183</v>
      </c>
      <c r="E23" s="18">
        <f>2a!E31</f>
        <v>60000</v>
      </c>
      <c r="F23" s="18">
        <f>2a!F31</f>
        <v>0</v>
      </c>
      <c r="G23" s="18">
        <f>2a!G31</f>
        <v>60000</v>
      </c>
      <c r="H23" s="18">
        <f>2a!H31</f>
        <v>60000</v>
      </c>
      <c r="I23" s="18"/>
      <c r="J23" s="29">
        <f>H23</f>
        <v>60000</v>
      </c>
      <c r="K23" s="29"/>
      <c r="L23" s="29"/>
      <c r="M23" s="29"/>
      <c r="N23" s="29"/>
      <c r="O23" s="29"/>
      <c r="P23" s="29"/>
      <c r="Q23" s="35"/>
      <c r="R23" s="35"/>
      <c r="S23" s="35"/>
      <c r="T23" s="35"/>
    </row>
    <row r="24" spans="1:20" ht="13.5" customHeight="1">
      <c r="A24" s="69">
        <v>600</v>
      </c>
      <c r="B24" s="373" t="s">
        <v>27</v>
      </c>
      <c r="C24" s="373"/>
      <c r="D24" s="373"/>
      <c r="E24" s="70">
        <f aca="true" t="shared" si="6" ref="E24:T24">SUM(E25)</f>
        <v>450000</v>
      </c>
      <c r="F24" s="70">
        <f t="shared" si="6"/>
        <v>116046.54</v>
      </c>
      <c r="G24" s="70">
        <f t="shared" si="6"/>
        <v>566046.54</v>
      </c>
      <c r="H24" s="70">
        <f t="shared" si="6"/>
        <v>100000</v>
      </c>
      <c r="I24" s="70">
        <f t="shared" si="6"/>
        <v>0</v>
      </c>
      <c r="J24" s="128">
        <f t="shared" si="6"/>
        <v>100000</v>
      </c>
      <c r="K24" s="128">
        <f t="shared" si="6"/>
        <v>0</v>
      </c>
      <c r="L24" s="128">
        <f t="shared" si="6"/>
        <v>0</v>
      </c>
      <c r="M24" s="128">
        <f t="shared" si="6"/>
        <v>0</v>
      </c>
      <c r="N24" s="128">
        <f t="shared" si="6"/>
        <v>0</v>
      </c>
      <c r="O24" s="128">
        <f t="shared" si="6"/>
        <v>0</v>
      </c>
      <c r="P24" s="128">
        <f t="shared" si="6"/>
        <v>466046.54</v>
      </c>
      <c r="Q24" s="128">
        <f t="shared" si="6"/>
        <v>466046.54</v>
      </c>
      <c r="R24" s="128">
        <f t="shared" si="6"/>
        <v>0</v>
      </c>
      <c r="S24" s="128">
        <f t="shared" si="6"/>
        <v>0</v>
      </c>
      <c r="T24" s="128">
        <f t="shared" si="6"/>
        <v>0</v>
      </c>
    </row>
    <row r="25" spans="1:20" ht="12.75" customHeight="1">
      <c r="A25" s="31"/>
      <c r="B25" s="115" t="s">
        <v>28</v>
      </c>
      <c r="C25" s="374" t="s">
        <v>29</v>
      </c>
      <c r="D25" s="374"/>
      <c r="E25" s="16">
        <f aca="true" t="shared" si="7" ref="E25:T25">SUM(E26:E27)</f>
        <v>450000</v>
      </c>
      <c r="F25" s="16">
        <f t="shared" si="7"/>
        <v>116046.54</v>
      </c>
      <c r="G25" s="16">
        <f t="shared" si="7"/>
        <v>566046.54</v>
      </c>
      <c r="H25" s="16">
        <f t="shared" si="7"/>
        <v>100000</v>
      </c>
      <c r="I25" s="16">
        <f t="shared" si="7"/>
        <v>0</v>
      </c>
      <c r="J25" s="16">
        <f t="shared" si="7"/>
        <v>100000</v>
      </c>
      <c r="K25" s="16">
        <f t="shared" si="7"/>
        <v>0</v>
      </c>
      <c r="L25" s="16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466046.54</v>
      </c>
      <c r="Q25" s="16">
        <f t="shared" si="7"/>
        <v>466046.54</v>
      </c>
      <c r="R25" s="16">
        <f t="shared" si="7"/>
        <v>0</v>
      </c>
      <c r="S25" s="16">
        <f t="shared" si="7"/>
        <v>0</v>
      </c>
      <c r="T25" s="16">
        <f t="shared" si="7"/>
        <v>0</v>
      </c>
    </row>
    <row r="26" spans="1:253" s="133" customFormat="1" ht="12.75" customHeight="1">
      <c r="A26" s="31"/>
      <c r="B26" s="131"/>
      <c r="C26" s="8">
        <v>4300</v>
      </c>
      <c r="D26" s="126" t="s">
        <v>183</v>
      </c>
      <c r="E26" s="35">
        <f>2a!E37</f>
        <v>100000</v>
      </c>
      <c r="F26" s="35">
        <f>2a!F37</f>
        <v>0</v>
      </c>
      <c r="G26" s="35">
        <f>2a!G37</f>
        <v>100000</v>
      </c>
      <c r="H26" s="35">
        <f>2a!H37</f>
        <v>100000</v>
      </c>
      <c r="I26" s="35"/>
      <c r="J26" s="29">
        <f>H26</f>
        <v>100000</v>
      </c>
      <c r="K26" s="128"/>
      <c r="L26" s="128"/>
      <c r="M26" s="128"/>
      <c r="N26" s="128"/>
      <c r="O26" s="128"/>
      <c r="P26" s="29"/>
      <c r="Q26" s="132"/>
      <c r="R26" s="132"/>
      <c r="S26" s="132"/>
      <c r="T26" s="132"/>
      <c r="IO26" s="2"/>
      <c r="IP26" s="2"/>
      <c r="IQ26"/>
      <c r="IR26"/>
      <c r="IS26"/>
    </row>
    <row r="27" spans="1:253" s="133" customFormat="1" ht="12.75" customHeight="1">
      <c r="A27" s="31"/>
      <c r="B27" s="131"/>
      <c r="C27" s="134">
        <v>6050</v>
      </c>
      <c r="D27" s="135" t="s">
        <v>174</v>
      </c>
      <c r="E27" s="136">
        <f>2a!E38</f>
        <v>350000</v>
      </c>
      <c r="F27" s="136">
        <f>2a!F38</f>
        <v>116046.54</v>
      </c>
      <c r="G27" s="136">
        <f>2a!G38</f>
        <v>466046.54</v>
      </c>
      <c r="H27" s="136"/>
      <c r="I27" s="136"/>
      <c r="J27" s="29"/>
      <c r="K27" s="128"/>
      <c r="L27" s="128"/>
      <c r="M27" s="128"/>
      <c r="N27" s="128"/>
      <c r="O27" s="128"/>
      <c r="P27" s="137">
        <f>G27</f>
        <v>466046.54</v>
      </c>
      <c r="Q27" s="136">
        <f>P27</f>
        <v>466046.54</v>
      </c>
      <c r="R27" s="132"/>
      <c r="S27" s="132"/>
      <c r="T27" s="132"/>
      <c r="IO27" s="2"/>
      <c r="IP27" s="2"/>
      <c r="IQ27"/>
      <c r="IR27"/>
      <c r="IS27"/>
    </row>
    <row r="28" spans="1:20" ht="13.5" customHeight="1">
      <c r="A28" s="69">
        <v>630</v>
      </c>
      <c r="B28" s="373" t="s">
        <v>184</v>
      </c>
      <c r="C28" s="373"/>
      <c r="D28" s="373"/>
      <c r="E28" s="70">
        <f aca="true" t="shared" si="8" ref="E28:T28">SUM(E29)</f>
        <v>10500</v>
      </c>
      <c r="F28" s="70">
        <f t="shared" si="8"/>
        <v>0</v>
      </c>
      <c r="G28" s="70">
        <f t="shared" si="8"/>
        <v>10500</v>
      </c>
      <c r="H28" s="70">
        <f t="shared" si="8"/>
        <v>10500</v>
      </c>
      <c r="I28" s="70">
        <f t="shared" si="8"/>
        <v>500</v>
      </c>
      <c r="J28" s="128">
        <f t="shared" si="8"/>
        <v>10000</v>
      </c>
      <c r="K28" s="128">
        <f t="shared" si="8"/>
        <v>0</v>
      </c>
      <c r="L28" s="128">
        <f t="shared" si="8"/>
        <v>0</v>
      </c>
      <c r="M28" s="128">
        <f t="shared" si="8"/>
        <v>0</v>
      </c>
      <c r="N28" s="128">
        <f t="shared" si="8"/>
        <v>0</v>
      </c>
      <c r="O28" s="128">
        <f t="shared" si="8"/>
        <v>0</v>
      </c>
      <c r="P28" s="128">
        <f t="shared" si="8"/>
        <v>0</v>
      </c>
      <c r="Q28" s="128">
        <f t="shared" si="8"/>
        <v>0</v>
      </c>
      <c r="R28" s="128">
        <f t="shared" si="8"/>
        <v>0</v>
      </c>
      <c r="S28" s="128">
        <f t="shared" si="8"/>
        <v>0</v>
      </c>
      <c r="T28" s="128">
        <f t="shared" si="8"/>
        <v>0</v>
      </c>
    </row>
    <row r="29" spans="1:20" ht="12.75" customHeight="1">
      <c r="A29" s="31"/>
      <c r="B29" s="115" t="s">
        <v>185</v>
      </c>
      <c r="C29" s="374" t="s">
        <v>186</v>
      </c>
      <c r="D29" s="374"/>
      <c r="E29" s="16">
        <f aca="true" t="shared" si="9" ref="E29:O29">SUM(E30:E31)</f>
        <v>10500</v>
      </c>
      <c r="F29" s="16">
        <f t="shared" si="9"/>
        <v>0</v>
      </c>
      <c r="G29" s="16">
        <f t="shared" si="9"/>
        <v>10500</v>
      </c>
      <c r="H29" s="16">
        <f t="shared" si="9"/>
        <v>10500</v>
      </c>
      <c r="I29" s="16">
        <f t="shared" si="9"/>
        <v>500</v>
      </c>
      <c r="J29" s="16">
        <f t="shared" si="9"/>
        <v>10000</v>
      </c>
      <c r="K29" s="16">
        <f t="shared" si="9"/>
        <v>0</v>
      </c>
      <c r="L29" s="16">
        <f t="shared" si="9"/>
        <v>0</v>
      </c>
      <c r="M29" s="16">
        <f t="shared" si="9"/>
        <v>0</v>
      </c>
      <c r="N29" s="16">
        <f t="shared" si="9"/>
        <v>0</v>
      </c>
      <c r="O29" s="16">
        <f t="shared" si="9"/>
        <v>0</v>
      </c>
      <c r="P29" s="16">
        <f>SUM(P30:P30)</f>
        <v>0</v>
      </c>
      <c r="Q29" s="23">
        <f>SUM(Q30:Q30)</f>
        <v>0</v>
      </c>
      <c r="R29" s="23">
        <f>SUM(R30:R30)</f>
        <v>0</v>
      </c>
      <c r="S29" s="23">
        <f>SUM(S30:S30)</f>
        <v>0</v>
      </c>
      <c r="T29" s="23">
        <f>SUM(T30:T30)</f>
        <v>0</v>
      </c>
    </row>
    <row r="30" spans="1:253" s="114" customFormat="1" ht="12.75" customHeight="1">
      <c r="A30" s="31"/>
      <c r="B30" s="131"/>
      <c r="C30" s="8">
        <v>4100</v>
      </c>
      <c r="D30" s="138" t="s">
        <v>187</v>
      </c>
      <c r="E30" s="35">
        <f>2a!E44</f>
        <v>500</v>
      </c>
      <c r="F30" s="35">
        <f>2a!F44</f>
        <v>0</v>
      </c>
      <c r="G30" s="35">
        <f>2a!G44</f>
        <v>500</v>
      </c>
      <c r="H30" s="35">
        <f>2a!H44</f>
        <v>500</v>
      </c>
      <c r="I30" s="35">
        <f>H30</f>
        <v>500</v>
      </c>
      <c r="J30" s="29"/>
      <c r="K30" s="139"/>
      <c r="L30" s="139"/>
      <c r="M30" s="139"/>
      <c r="N30" s="139"/>
      <c r="O30" s="139"/>
      <c r="P30" s="139"/>
      <c r="Q30" s="140"/>
      <c r="R30" s="140"/>
      <c r="S30" s="140"/>
      <c r="T30" s="140"/>
      <c r="IO30" s="2"/>
      <c r="IP30" s="2"/>
      <c r="IQ30"/>
      <c r="IR30"/>
      <c r="IS30"/>
    </row>
    <row r="31" spans="1:20" ht="12.75" customHeight="1">
      <c r="A31" s="72"/>
      <c r="B31" s="141"/>
      <c r="C31" s="8">
        <v>4430</v>
      </c>
      <c r="D31" s="126" t="s">
        <v>188</v>
      </c>
      <c r="E31" s="35">
        <f>2a!E48</f>
        <v>10000</v>
      </c>
      <c r="F31" s="35">
        <f>2a!F48</f>
        <v>0</v>
      </c>
      <c r="G31" s="35">
        <f>2a!G48</f>
        <v>10000</v>
      </c>
      <c r="H31" s="35">
        <f>2a!H48</f>
        <v>10000</v>
      </c>
      <c r="I31" s="35"/>
      <c r="J31" s="29">
        <f>H31</f>
        <v>10000</v>
      </c>
      <c r="K31" s="29"/>
      <c r="L31" s="29"/>
      <c r="M31" s="29"/>
      <c r="N31" s="29"/>
      <c r="O31" s="29"/>
      <c r="P31" s="29"/>
      <c r="Q31" s="35"/>
      <c r="R31" s="35"/>
      <c r="S31" s="35"/>
      <c r="T31" s="35"/>
    </row>
    <row r="32" spans="1:20" ht="12.75" customHeight="1">
      <c r="A32" s="12" t="s">
        <v>31</v>
      </c>
      <c r="B32" s="373" t="s">
        <v>32</v>
      </c>
      <c r="C32" s="373"/>
      <c r="D32" s="373"/>
      <c r="E32" s="70">
        <f aca="true" t="shared" si="10" ref="E32:T32">SUM(E33)</f>
        <v>5000</v>
      </c>
      <c r="F32" s="70">
        <f t="shared" si="10"/>
        <v>0</v>
      </c>
      <c r="G32" s="70">
        <f t="shared" si="10"/>
        <v>5000</v>
      </c>
      <c r="H32" s="70">
        <f t="shared" si="10"/>
        <v>5000</v>
      </c>
      <c r="I32" s="70">
        <f t="shared" si="10"/>
        <v>0</v>
      </c>
      <c r="J32" s="128">
        <f t="shared" si="10"/>
        <v>5000</v>
      </c>
      <c r="K32" s="128">
        <f t="shared" si="10"/>
        <v>0</v>
      </c>
      <c r="L32" s="128">
        <f t="shared" si="10"/>
        <v>0</v>
      </c>
      <c r="M32" s="128">
        <f t="shared" si="10"/>
        <v>0</v>
      </c>
      <c r="N32" s="128">
        <f t="shared" si="10"/>
        <v>0</v>
      </c>
      <c r="O32" s="128">
        <f t="shared" si="10"/>
        <v>0</v>
      </c>
      <c r="P32" s="128">
        <f t="shared" si="10"/>
        <v>0</v>
      </c>
      <c r="Q32" s="128">
        <f t="shared" si="10"/>
        <v>0</v>
      </c>
      <c r="R32" s="128">
        <f t="shared" si="10"/>
        <v>0</v>
      </c>
      <c r="S32" s="128">
        <f t="shared" si="10"/>
        <v>0</v>
      </c>
      <c r="T32" s="128">
        <f t="shared" si="10"/>
        <v>0</v>
      </c>
    </row>
    <row r="33" spans="1:20" ht="12.75" customHeight="1">
      <c r="A33" s="37"/>
      <c r="B33" s="22" t="s">
        <v>33</v>
      </c>
      <c r="C33" s="372" t="s">
        <v>34</v>
      </c>
      <c r="D33" s="372"/>
      <c r="E33" s="23">
        <f aca="true" t="shared" si="11" ref="E33:T33">SUM(E34:E34)</f>
        <v>5000</v>
      </c>
      <c r="F33" s="23">
        <f t="shared" si="11"/>
        <v>0</v>
      </c>
      <c r="G33" s="23">
        <f t="shared" si="11"/>
        <v>5000</v>
      </c>
      <c r="H33" s="23">
        <f t="shared" si="11"/>
        <v>5000</v>
      </c>
      <c r="I33" s="23">
        <f t="shared" si="11"/>
        <v>0</v>
      </c>
      <c r="J33" s="43">
        <f t="shared" si="11"/>
        <v>5000</v>
      </c>
      <c r="K33" s="43">
        <f t="shared" si="11"/>
        <v>0</v>
      </c>
      <c r="L33" s="43">
        <f t="shared" si="11"/>
        <v>0</v>
      </c>
      <c r="M33" s="43">
        <f t="shared" si="11"/>
        <v>0</v>
      </c>
      <c r="N33" s="43">
        <f t="shared" si="11"/>
        <v>0</v>
      </c>
      <c r="O33" s="43">
        <f t="shared" si="11"/>
        <v>0</v>
      </c>
      <c r="P33" s="43">
        <f t="shared" si="11"/>
        <v>0</v>
      </c>
      <c r="Q33" s="43">
        <f t="shared" si="11"/>
        <v>0</v>
      </c>
      <c r="R33" s="43">
        <f t="shared" si="11"/>
        <v>0</v>
      </c>
      <c r="S33" s="43">
        <f t="shared" si="11"/>
        <v>0</v>
      </c>
      <c r="T33" s="43">
        <f t="shared" si="11"/>
        <v>0</v>
      </c>
    </row>
    <row r="34" spans="1:20" ht="12.75" customHeight="1">
      <c r="A34" s="37"/>
      <c r="B34" s="38"/>
      <c r="C34" s="8">
        <v>4430</v>
      </c>
      <c r="D34" s="126" t="s">
        <v>188</v>
      </c>
      <c r="E34" s="35">
        <f>2a!E51</f>
        <v>5000</v>
      </c>
      <c r="F34" s="35">
        <f>2a!F51</f>
        <v>0</v>
      </c>
      <c r="G34" s="35">
        <f>2a!G51</f>
        <v>5000</v>
      </c>
      <c r="H34" s="35">
        <f>2a!H51</f>
        <v>5000</v>
      </c>
      <c r="I34" s="35"/>
      <c r="J34" s="29">
        <f>H34</f>
        <v>5000</v>
      </c>
      <c r="K34" s="29"/>
      <c r="L34" s="29"/>
      <c r="M34" s="29"/>
      <c r="N34" s="29"/>
      <c r="O34" s="29"/>
      <c r="P34" s="29"/>
      <c r="Q34" s="35"/>
      <c r="R34" s="35"/>
      <c r="S34" s="35"/>
      <c r="T34" s="35"/>
    </row>
    <row r="35" spans="1:20" ht="12.75" customHeight="1">
      <c r="A35" s="12" t="s">
        <v>189</v>
      </c>
      <c r="B35" s="373" t="s">
        <v>190</v>
      </c>
      <c r="C35" s="373"/>
      <c r="D35" s="373"/>
      <c r="E35" s="70">
        <f aca="true" t="shared" si="12" ref="E35:T35">SUM(E36)</f>
        <v>500</v>
      </c>
      <c r="F35" s="70">
        <f t="shared" si="12"/>
        <v>0</v>
      </c>
      <c r="G35" s="70">
        <f t="shared" si="12"/>
        <v>500</v>
      </c>
      <c r="H35" s="70">
        <f t="shared" si="12"/>
        <v>500</v>
      </c>
      <c r="I35" s="70">
        <f t="shared" si="12"/>
        <v>0</v>
      </c>
      <c r="J35" s="128">
        <f t="shared" si="12"/>
        <v>500</v>
      </c>
      <c r="K35" s="128">
        <f t="shared" si="12"/>
        <v>0</v>
      </c>
      <c r="L35" s="128">
        <f t="shared" si="12"/>
        <v>0</v>
      </c>
      <c r="M35" s="128">
        <f t="shared" si="12"/>
        <v>0</v>
      </c>
      <c r="N35" s="128">
        <f t="shared" si="12"/>
        <v>0</v>
      </c>
      <c r="O35" s="128">
        <f t="shared" si="12"/>
        <v>0</v>
      </c>
      <c r="P35" s="128">
        <f t="shared" si="12"/>
        <v>0</v>
      </c>
      <c r="Q35" s="128">
        <f t="shared" si="12"/>
        <v>0</v>
      </c>
      <c r="R35" s="128">
        <f t="shared" si="12"/>
        <v>0</v>
      </c>
      <c r="S35" s="128">
        <f t="shared" si="12"/>
        <v>0</v>
      </c>
      <c r="T35" s="128">
        <f t="shared" si="12"/>
        <v>0</v>
      </c>
    </row>
    <row r="36" spans="1:20" ht="12.75" customHeight="1">
      <c r="A36" s="42"/>
      <c r="B36" s="22" t="s">
        <v>191</v>
      </c>
      <c r="C36" s="371" t="s">
        <v>192</v>
      </c>
      <c r="D36" s="371"/>
      <c r="E36" s="23">
        <f aca="true" t="shared" si="13" ref="E36:T36">SUM(E37:E37)</f>
        <v>500</v>
      </c>
      <c r="F36" s="23">
        <f t="shared" si="13"/>
        <v>0</v>
      </c>
      <c r="G36" s="23">
        <f t="shared" si="13"/>
        <v>500</v>
      </c>
      <c r="H36" s="23">
        <f t="shared" si="13"/>
        <v>500</v>
      </c>
      <c r="I36" s="23">
        <f t="shared" si="13"/>
        <v>0</v>
      </c>
      <c r="J36" s="23">
        <f t="shared" si="13"/>
        <v>500</v>
      </c>
      <c r="K36" s="23">
        <f t="shared" si="13"/>
        <v>0</v>
      </c>
      <c r="L36" s="23">
        <f t="shared" si="13"/>
        <v>0</v>
      </c>
      <c r="M36" s="23">
        <f t="shared" si="13"/>
        <v>0</v>
      </c>
      <c r="N36" s="23">
        <f t="shared" si="13"/>
        <v>0</v>
      </c>
      <c r="O36" s="23">
        <f t="shared" si="13"/>
        <v>0</v>
      </c>
      <c r="P36" s="23">
        <f t="shared" si="13"/>
        <v>0</v>
      </c>
      <c r="Q36" s="23">
        <f t="shared" si="13"/>
        <v>0</v>
      </c>
      <c r="R36" s="23">
        <f t="shared" si="13"/>
        <v>0</v>
      </c>
      <c r="S36" s="23">
        <f t="shared" si="13"/>
        <v>0</v>
      </c>
      <c r="T36" s="23">
        <f t="shared" si="13"/>
        <v>0</v>
      </c>
    </row>
    <row r="37" spans="1:20" ht="12.75" customHeight="1">
      <c r="A37" s="42"/>
      <c r="B37" s="38"/>
      <c r="C37" s="8">
        <v>4210</v>
      </c>
      <c r="D37" s="126" t="s">
        <v>193</v>
      </c>
      <c r="E37" s="35">
        <f>2a!E55</f>
        <v>500</v>
      </c>
      <c r="F37" s="35">
        <f>2a!F55</f>
        <v>0</v>
      </c>
      <c r="G37" s="35">
        <f>2a!G55</f>
        <v>500</v>
      </c>
      <c r="H37" s="35">
        <f>2a!H55</f>
        <v>500</v>
      </c>
      <c r="I37" s="35"/>
      <c r="J37" s="29">
        <f>H37</f>
        <v>500</v>
      </c>
      <c r="K37" s="43"/>
      <c r="L37" s="43"/>
      <c r="M37" s="43"/>
      <c r="N37" s="43"/>
      <c r="O37" s="43"/>
      <c r="P37" s="43"/>
      <c r="Q37" s="43"/>
      <c r="R37" s="43"/>
      <c r="S37" s="43"/>
      <c r="T37" s="43"/>
    </row>
    <row r="38" spans="1:20" ht="15">
      <c r="A38" s="69">
        <v>750</v>
      </c>
      <c r="B38" s="373" t="s">
        <v>194</v>
      </c>
      <c r="C38" s="373"/>
      <c r="D38" s="373"/>
      <c r="E38" s="70">
        <f aca="true" t="shared" si="14" ref="E38:T38">SUM(E39,E44,E49)</f>
        <v>1174291.02</v>
      </c>
      <c r="F38" s="70">
        <f t="shared" si="14"/>
        <v>0</v>
      </c>
      <c r="G38" s="70">
        <f t="shared" si="14"/>
        <v>1174291.02</v>
      </c>
      <c r="H38" s="70">
        <f t="shared" si="14"/>
        <v>1174291.02</v>
      </c>
      <c r="I38" s="70">
        <f t="shared" si="14"/>
        <v>952606</v>
      </c>
      <c r="J38" s="70">
        <f t="shared" si="14"/>
        <v>179185.02</v>
      </c>
      <c r="K38" s="70">
        <f t="shared" si="14"/>
        <v>0</v>
      </c>
      <c r="L38" s="70">
        <f t="shared" si="14"/>
        <v>38000</v>
      </c>
      <c r="M38" s="70">
        <f t="shared" si="14"/>
        <v>0</v>
      </c>
      <c r="N38" s="70">
        <f t="shared" si="14"/>
        <v>0</v>
      </c>
      <c r="O38" s="70">
        <f t="shared" si="14"/>
        <v>0</v>
      </c>
      <c r="P38" s="70">
        <f t="shared" si="14"/>
        <v>0</v>
      </c>
      <c r="Q38" s="70">
        <f t="shared" si="14"/>
        <v>0</v>
      </c>
      <c r="R38" s="70">
        <f t="shared" si="14"/>
        <v>0</v>
      </c>
      <c r="S38" s="70">
        <f t="shared" si="14"/>
        <v>0</v>
      </c>
      <c r="T38" s="70">
        <f t="shared" si="14"/>
        <v>0</v>
      </c>
    </row>
    <row r="39" spans="1:20" ht="12.75" customHeight="1">
      <c r="A39" s="142"/>
      <c r="B39" s="71">
        <v>75011</v>
      </c>
      <c r="C39" s="374" t="s">
        <v>43</v>
      </c>
      <c r="D39" s="374"/>
      <c r="E39" s="16">
        <f aca="true" t="shared" si="15" ref="E39:T39">SUM(E40:E43)</f>
        <v>20606</v>
      </c>
      <c r="F39" s="16">
        <f t="shared" si="15"/>
        <v>0</v>
      </c>
      <c r="G39" s="16">
        <f t="shared" si="15"/>
        <v>20606</v>
      </c>
      <c r="H39" s="16">
        <f t="shared" si="15"/>
        <v>20606</v>
      </c>
      <c r="I39" s="16">
        <f t="shared" si="15"/>
        <v>20606</v>
      </c>
      <c r="J39" s="43">
        <f t="shared" si="15"/>
        <v>0</v>
      </c>
      <c r="K39" s="43">
        <f t="shared" si="15"/>
        <v>0</v>
      </c>
      <c r="L39" s="43">
        <f t="shared" si="15"/>
        <v>0</v>
      </c>
      <c r="M39" s="43">
        <f t="shared" si="15"/>
        <v>0</v>
      </c>
      <c r="N39" s="43">
        <f t="shared" si="15"/>
        <v>0</v>
      </c>
      <c r="O39" s="43">
        <f t="shared" si="15"/>
        <v>0</v>
      </c>
      <c r="P39" s="43">
        <f t="shared" si="15"/>
        <v>0</v>
      </c>
      <c r="Q39" s="43">
        <f t="shared" si="15"/>
        <v>0</v>
      </c>
      <c r="R39" s="43">
        <f t="shared" si="15"/>
        <v>0</v>
      </c>
      <c r="S39" s="43">
        <f t="shared" si="15"/>
        <v>0</v>
      </c>
      <c r="T39" s="43">
        <f t="shared" si="15"/>
        <v>0</v>
      </c>
    </row>
    <row r="40" spans="1:253" s="114" customFormat="1" ht="12.75" customHeight="1">
      <c r="A40" s="142"/>
      <c r="B40" s="143"/>
      <c r="C40" s="8">
        <v>4010</v>
      </c>
      <c r="D40" s="126" t="s">
        <v>195</v>
      </c>
      <c r="E40" s="35">
        <f>2a!E59</f>
        <v>15716</v>
      </c>
      <c r="F40" s="35">
        <f>2a!F59</f>
        <v>0</v>
      </c>
      <c r="G40" s="35">
        <f>2a!G59</f>
        <v>15716</v>
      </c>
      <c r="H40" s="35">
        <f>2a!H59</f>
        <v>15716</v>
      </c>
      <c r="I40" s="35">
        <f>H40</f>
        <v>15716</v>
      </c>
      <c r="J40" s="29"/>
      <c r="K40" s="139"/>
      <c r="L40" s="139"/>
      <c r="M40" s="139"/>
      <c r="N40" s="139"/>
      <c r="O40" s="139"/>
      <c r="P40" s="139"/>
      <c r="Q40" s="140"/>
      <c r="R40" s="140"/>
      <c r="S40" s="140"/>
      <c r="T40" s="140"/>
      <c r="IO40" s="2"/>
      <c r="IP40" s="2"/>
      <c r="IQ40"/>
      <c r="IR40"/>
      <c r="IS40"/>
    </row>
    <row r="41" spans="1:253" s="133" customFormat="1" ht="12.75" customHeight="1">
      <c r="A41" s="142"/>
      <c r="B41" s="143"/>
      <c r="C41" s="8">
        <v>4040</v>
      </c>
      <c r="D41" s="126" t="s">
        <v>196</v>
      </c>
      <c r="E41" s="35">
        <f>2a!E60</f>
        <v>1800</v>
      </c>
      <c r="F41" s="35">
        <f>2a!F60</f>
        <v>0</v>
      </c>
      <c r="G41" s="35">
        <f>2a!G60</f>
        <v>1800</v>
      </c>
      <c r="H41" s="35">
        <f>2a!H60</f>
        <v>1800</v>
      </c>
      <c r="I41" s="35">
        <f>H41</f>
        <v>1800</v>
      </c>
      <c r="J41" s="29"/>
      <c r="K41" s="128"/>
      <c r="L41" s="128"/>
      <c r="M41" s="128"/>
      <c r="N41" s="128"/>
      <c r="O41" s="128"/>
      <c r="P41" s="128"/>
      <c r="Q41" s="132"/>
      <c r="R41" s="132"/>
      <c r="S41" s="132"/>
      <c r="T41" s="132"/>
      <c r="IO41" s="2"/>
      <c r="IP41" s="2"/>
      <c r="IQ41"/>
      <c r="IR41"/>
      <c r="IS41"/>
    </row>
    <row r="42" spans="1:20" ht="12.75" customHeight="1">
      <c r="A42" s="142"/>
      <c r="B42" s="143"/>
      <c r="C42" s="8">
        <v>4110</v>
      </c>
      <c r="D42" s="126" t="s">
        <v>197</v>
      </c>
      <c r="E42" s="35">
        <f>2a!E61</f>
        <v>2700</v>
      </c>
      <c r="F42" s="35">
        <f>2a!F61</f>
        <v>0</v>
      </c>
      <c r="G42" s="35">
        <f>2a!G61</f>
        <v>2700</v>
      </c>
      <c r="H42" s="35">
        <f>2a!H61</f>
        <v>2700</v>
      </c>
      <c r="I42" s="35">
        <f>H42</f>
        <v>2700</v>
      </c>
      <c r="J42" s="29"/>
      <c r="K42" s="29"/>
      <c r="L42" s="29"/>
      <c r="M42" s="29"/>
      <c r="N42" s="29"/>
      <c r="O42" s="29"/>
      <c r="P42" s="29"/>
      <c r="Q42" s="35"/>
      <c r="R42" s="35"/>
      <c r="S42" s="35"/>
      <c r="T42" s="35"/>
    </row>
    <row r="43" spans="1:20" ht="12.75" customHeight="1">
      <c r="A43" s="142"/>
      <c r="B43" s="143"/>
      <c r="C43" s="8">
        <v>4120</v>
      </c>
      <c r="D43" s="126" t="s">
        <v>198</v>
      </c>
      <c r="E43" s="35">
        <f>2a!E62</f>
        <v>390</v>
      </c>
      <c r="F43" s="35">
        <f>2a!F62</f>
        <v>0</v>
      </c>
      <c r="G43" s="35">
        <f>2a!G62</f>
        <v>390</v>
      </c>
      <c r="H43" s="35">
        <f>2a!H62</f>
        <v>390</v>
      </c>
      <c r="I43" s="35">
        <f>H43</f>
        <v>390</v>
      </c>
      <c r="J43" s="29"/>
      <c r="K43" s="29"/>
      <c r="L43" s="29"/>
      <c r="M43" s="29"/>
      <c r="N43" s="29"/>
      <c r="O43" s="29"/>
      <c r="P43" s="29"/>
      <c r="Q43" s="35"/>
      <c r="R43" s="35"/>
      <c r="S43" s="35"/>
      <c r="T43" s="35"/>
    </row>
    <row r="44" spans="1:20" ht="12.75" customHeight="1">
      <c r="A44" s="142"/>
      <c r="B44" s="144">
        <v>75022</v>
      </c>
      <c r="C44" s="374" t="s">
        <v>199</v>
      </c>
      <c r="D44" s="374"/>
      <c r="E44" s="16">
        <f aca="true" t="shared" si="16" ref="E44:T44">SUM(E45:E48)</f>
        <v>40000</v>
      </c>
      <c r="F44" s="16">
        <f t="shared" si="16"/>
        <v>0</v>
      </c>
      <c r="G44" s="16">
        <f t="shared" si="16"/>
        <v>40000</v>
      </c>
      <c r="H44" s="16">
        <f t="shared" si="16"/>
        <v>40000</v>
      </c>
      <c r="I44" s="16">
        <f t="shared" si="16"/>
        <v>0</v>
      </c>
      <c r="J44" s="43">
        <f t="shared" si="16"/>
        <v>500</v>
      </c>
      <c r="K44" s="43">
        <f t="shared" si="16"/>
        <v>0</v>
      </c>
      <c r="L44" s="43">
        <f t="shared" si="16"/>
        <v>35000</v>
      </c>
      <c r="M44" s="43">
        <f t="shared" si="16"/>
        <v>0</v>
      </c>
      <c r="N44" s="43">
        <f t="shared" si="16"/>
        <v>0</v>
      </c>
      <c r="O44" s="43">
        <f t="shared" si="16"/>
        <v>0</v>
      </c>
      <c r="P44" s="43">
        <f t="shared" si="16"/>
        <v>0</v>
      </c>
      <c r="Q44" s="43">
        <f t="shared" si="16"/>
        <v>0</v>
      </c>
      <c r="R44" s="43">
        <f t="shared" si="16"/>
        <v>0</v>
      </c>
      <c r="S44" s="43">
        <f t="shared" si="16"/>
        <v>0</v>
      </c>
      <c r="T44" s="43">
        <f t="shared" si="16"/>
        <v>0</v>
      </c>
    </row>
    <row r="45" spans="1:20" ht="12.75" customHeight="1">
      <c r="A45" s="142"/>
      <c r="B45" s="142"/>
      <c r="C45" s="125">
        <v>3030</v>
      </c>
      <c r="D45" s="126" t="s">
        <v>200</v>
      </c>
      <c r="E45" s="35">
        <f>2a!E64</f>
        <v>35000</v>
      </c>
      <c r="F45" s="35">
        <f>2a!F64</f>
        <v>0</v>
      </c>
      <c r="G45" s="35">
        <f>2a!G64</f>
        <v>35000</v>
      </c>
      <c r="H45" s="35">
        <f>2a!H64</f>
        <v>35000</v>
      </c>
      <c r="I45" s="35"/>
      <c r="J45" s="29"/>
      <c r="K45" s="29"/>
      <c r="L45" s="29">
        <f>H45</f>
        <v>35000</v>
      </c>
      <c r="M45" s="29"/>
      <c r="N45" s="29"/>
      <c r="O45" s="29"/>
      <c r="P45" s="29"/>
      <c r="Q45" s="35"/>
      <c r="R45" s="35"/>
      <c r="S45" s="35"/>
      <c r="T45" s="35"/>
    </row>
    <row r="46" spans="1:20" ht="12.75" customHeight="1">
      <c r="A46" s="142"/>
      <c r="B46" s="142"/>
      <c r="C46" s="125">
        <v>4210</v>
      </c>
      <c r="D46" s="126" t="s">
        <v>193</v>
      </c>
      <c r="E46" s="35">
        <f>2a!E65</f>
        <v>4000</v>
      </c>
      <c r="F46" s="35">
        <f>2a!F65</f>
        <v>0</v>
      </c>
      <c r="G46" s="35">
        <f>2a!G65</f>
        <v>4000</v>
      </c>
      <c r="H46" s="35">
        <f>2a!H65</f>
        <v>4000</v>
      </c>
      <c r="I46" s="35"/>
      <c r="J46" s="29"/>
      <c r="K46" s="29"/>
      <c r="L46" s="29"/>
      <c r="M46" s="29"/>
      <c r="N46" s="29"/>
      <c r="O46" s="29"/>
      <c r="P46" s="29"/>
      <c r="Q46" s="35"/>
      <c r="R46" s="35"/>
      <c r="S46" s="35"/>
      <c r="T46" s="35"/>
    </row>
    <row r="47" spans="1:20" ht="12.75" customHeight="1">
      <c r="A47" s="142"/>
      <c r="B47" s="142"/>
      <c r="C47" s="125">
        <v>4300</v>
      </c>
      <c r="D47" s="126" t="s">
        <v>201</v>
      </c>
      <c r="E47" s="35">
        <f>2a!E66</f>
        <v>500</v>
      </c>
      <c r="F47" s="35">
        <f>2a!F66</f>
        <v>0</v>
      </c>
      <c r="G47" s="35">
        <f>2a!G66</f>
        <v>500</v>
      </c>
      <c r="H47" s="35">
        <f>2a!H66</f>
        <v>500</v>
      </c>
      <c r="I47" s="35"/>
      <c r="J47" s="29"/>
      <c r="K47" s="29"/>
      <c r="L47" s="29"/>
      <c r="M47" s="29"/>
      <c r="N47" s="29"/>
      <c r="O47" s="29"/>
      <c r="P47" s="29"/>
      <c r="Q47" s="35"/>
      <c r="R47" s="35"/>
      <c r="S47" s="35"/>
      <c r="T47" s="35"/>
    </row>
    <row r="48" spans="1:253" s="133" customFormat="1" ht="12.75" customHeight="1">
      <c r="A48" s="142"/>
      <c r="B48" s="142"/>
      <c r="C48" s="125">
        <v>4410</v>
      </c>
      <c r="D48" s="126" t="s">
        <v>202</v>
      </c>
      <c r="E48" s="35">
        <f>2a!E67</f>
        <v>500</v>
      </c>
      <c r="F48" s="35">
        <f>2a!F67</f>
        <v>0</v>
      </c>
      <c r="G48" s="35">
        <f>2a!G67</f>
        <v>500</v>
      </c>
      <c r="H48" s="35">
        <f>2a!H67</f>
        <v>500</v>
      </c>
      <c r="I48" s="35"/>
      <c r="J48" s="29">
        <f>H48</f>
        <v>500</v>
      </c>
      <c r="K48" s="128"/>
      <c r="L48" s="128"/>
      <c r="M48" s="128"/>
      <c r="N48" s="128"/>
      <c r="O48" s="128"/>
      <c r="P48" s="128"/>
      <c r="Q48" s="132"/>
      <c r="R48" s="132"/>
      <c r="S48" s="132"/>
      <c r="T48" s="132"/>
      <c r="IO48" s="2"/>
      <c r="IP48" s="2"/>
      <c r="IQ48"/>
      <c r="IR48"/>
      <c r="IS48"/>
    </row>
    <row r="49" spans="1:20" ht="12.75" customHeight="1">
      <c r="A49" s="142"/>
      <c r="B49" s="144">
        <v>75023</v>
      </c>
      <c r="C49" s="374" t="s">
        <v>203</v>
      </c>
      <c r="D49" s="374"/>
      <c r="E49" s="16">
        <f aca="true" t="shared" si="17" ref="E49:T49">SUM(E50:E65)</f>
        <v>1113685.02</v>
      </c>
      <c r="F49" s="16">
        <f t="shared" si="17"/>
        <v>0</v>
      </c>
      <c r="G49" s="16">
        <f t="shared" si="17"/>
        <v>1113685.02</v>
      </c>
      <c r="H49" s="16">
        <f t="shared" si="17"/>
        <v>1113685.02</v>
      </c>
      <c r="I49" s="16">
        <f t="shared" si="17"/>
        <v>932000</v>
      </c>
      <c r="J49" s="16">
        <f t="shared" si="17"/>
        <v>178685.02</v>
      </c>
      <c r="K49" s="16">
        <f t="shared" si="17"/>
        <v>0</v>
      </c>
      <c r="L49" s="16">
        <f t="shared" si="17"/>
        <v>3000</v>
      </c>
      <c r="M49" s="16">
        <f t="shared" si="17"/>
        <v>0</v>
      </c>
      <c r="N49" s="16">
        <f t="shared" si="17"/>
        <v>0</v>
      </c>
      <c r="O49" s="16">
        <f t="shared" si="17"/>
        <v>0</v>
      </c>
      <c r="P49" s="16">
        <f t="shared" si="17"/>
        <v>0</v>
      </c>
      <c r="Q49" s="23">
        <f t="shared" si="17"/>
        <v>0</v>
      </c>
      <c r="R49" s="23">
        <f t="shared" si="17"/>
        <v>0</v>
      </c>
      <c r="S49" s="23">
        <f t="shared" si="17"/>
        <v>0</v>
      </c>
      <c r="T49" s="23">
        <f t="shared" si="17"/>
        <v>0</v>
      </c>
    </row>
    <row r="50" spans="1:20" ht="12.75" customHeight="1">
      <c r="A50" s="142"/>
      <c r="B50" s="142"/>
      <c r="C50" s="8">
        <v>3020</v>
      </c>
      <c r="D50" s="126" t="s">
        <v>204</v>
      </c>
      <c r="E50" s="35">
        <f>2a!E69</f>
        <v>3000</v>
      </c>
      <c r="F50" s="35">
        <f>2a!F69</f>
        <v>0</v>
      </c>
      <c r="G50" s="35">
        <f>2a!G69</f>
        <v>3000</v>
      </c>
      <c r="H50" s="35">
        <f>2a!H69</f>
        <v>3000</v>
      </c>
      <c r="I50" s="35"/>
      <c r="J50" s="29"/>
      <c r="K50" s="29"/>
      <c r="L50" s="29">
        <f>H50</f>
        <v>3000</v>
      </c>
      <c r="M50" s="29"/>
      <c r="N50" s="29"/>
      <c r="O50" s="29"/>
      <c r="P50" s="29"/>
      <c r="Q50" s="35"/>
      <c r="R50" s="35"/>
      <c r="S50" s="35"/>
      <c r="T50" s="35"/>
    </row>
    <row r="51" spans="1:20" ht="12.75" customHeight="1">
      <c r="A51" s="142"/>
      <c r="B51" s="31"/>
      <c r="C51" s="125">
        <v>4010</v>
      </c>
      <c r="D51" s="126" t="s">
        <v>195</v>
      </c>
      <c r="E51" s="35">
        <f>2a!E70</f>
        <v>720000</v>
      </c>
      <c r="F51" s="35">
        <f>2a!F70</f>
        <v>0</v>
      </c>
      <c r="G51" s="35">
        <f>2a!G70</f>
        <v>720000</v>
      </c>
      <c r="H51" s="35">
        <f>2a!H70</f>
        <v>720000</v>
      </c>
      <c r="I51" s="35">
        <f>H51</f>
        <v>720000</v>
      </c>
      <c r="J51" s="29"/>
      <c r="K51" s="29"/>
      <c r="L51" s="29"/>
      <c r="M51" s="29"/>
      <c r="N51" s="29"/>
      <c r="O51" s="29"/>
      <c r="P51" s="29"/>
      <c r="Q51" s="35"/>
      <c r="R51" s="35"/>
      <c r="S51" s="35"/>
      <c r="T51" s="35"/>
    </row>
    <row r="52" spans="1:20" ht="12.75" customHeight="1">
      <c r="A52" s="142"/>
      <c r="B52" s="31"/>
      <c r="C52" s="125">
        <v>4040</v>
      </c>
      <c r="D52" s="126" t="s">
        <v>196</v>
      </c>
      <c r="E52" s="35">
        <f>2a!E71</f>
        <v>57420</v>
      </c>
      <c r="F52" s="35">
        <f>2a!F71</f>
        <v>0</v>
      </c>
      <c r="G52" s="35">
        <f>2a!G71</f>
        <v>57420</v>
      </c>
      <c r="H52" s="35">
        <f>2a!H71</f>
        <v>57420</v>
      </c>
      <c r="I52" s="35">
        <f>H52</f>
        <v>57420</v>
      </c>
      <c r="J52" s="29"/>
      <c r="K52" s="29"/>
      <c r="L52" s="29"/>
      <c r="M52" s="29"/>
      <c r="N52" s="29"/>
      <c r="O52" s="29"/>
      <c r="P52" s="29"/>
      <c r="Q52" s="35"/>
      <c r="R52" s="35"/>
      <c r="S52" s="35"/>
      <c r="T52" s="35"/>
    </row>
    <row r="53" spans="1:20" ht="12.75" customHeight="1">
      <c r="A53" s="142"/>
      <c r="B53" s="31"/>
      <c r="C53" s="125">
        <v>4110</v>
      </c>
      <c r="D53" s="126" t="s">
        <v>197</v>
      </c>
      <c r="E53" s="35">
        <f>2a!E72</f>
        <v>120000</v>
      </c>
      <c r="F53" s="35">
        <f>2a!F72</f>
        <v>0</v>
      </c>
      <c r="G53" s="35">
        <f>2a!G72</f>
        <v>120000</v>
      </c>
      <c r="H53" s="35">
        <f>2a!H72</f>
        <v>120000</v>
      </c>
      <c r="I53" s="35">
        <f>H53</f>
        <v>120000</v>
      </c>
      <c r="J53" s="29"/>
      <c r="K53" s="29"/>
      <c r="L53" s="29"/>
      <c r="M53" s="29"/>
      <c r="N53" s="29"/>
      <c r="O53" s="29"/>
      <c r="P53" s="29"/>
      <c r="Q53" s="35"/>
      <c r="R53" s="35"/>
      <c r="S53" s="35"/>
      <c r="T53" s="35"/>
    </row>
    <row r="54" spans="1:20" ht="12.75" customHeight="1">
      <c r="A54" s="142"/>
      <c r="B54" s="31"/>
      <c r="C54" s="125">
        <v>4120</v>
      </c>
      <c r="D54" s="126" t="s">
        <v>198</v>
      </c>
      <c r="E54" s="35">
        <f>2a!E73</f>
        <v>22580</v>
      </c>
      <c r="F54" s="35">
        <f>2a!F73</f>
        <v>0</v>
      </c>
      <c r="G54" s="35">
        <f>2a!G73</f>
        <v>22580</v>
      </c>
      <c r="H54" s="35">
        <f>2a!H73</f>
        <v>22580</v>
      </c>
      <c r="I54" s="35">
        <f>H54</f>
        <v>22580</v>
      </c>
      <c r="J54" s="29"/>
      <c r="K54" s="29"/>
      <c r="L54" s="29"/>
      <c r="M54" s="29"/>
      <c r="N54" s="29"/>
      <c r="O54" s="29"/>
      <c r="P54" s="29"/>
      <c r="Q54" s="35"/>
      <c r="R54" s="35"/>
      <c r="S54" s="35"/>
      <c r="T54" s="35"/>
    </row>
    <row r="55" spans="1:20" ht="12.75" customHeight="1">
      <c r="A55" s="142"/>
      <c r="B55" s="31"/>
      <c r="C55" s="60">
        <v>4170</v>
      </c>
      <c r="D55" s="51" t="s">
        <v>205</v>
      </c>
      <c r="E55" s="35">
        <f>2a!E74</f>
        <v>12000</v>
      </c>
      <c r="F55" s="35">
        <f>2a!F74</f>
        <v>0</v>
      </c>
      <c r="G55" s="35">
        <f>2a!G74</f>
        <v>12000</v>
      </c>
      <c r="H55" s="35">
        <f>2a!H74</f>
        <v>12000</v>
      </c>
      <c r="I55" s="35">
        <f>H55</f>
        <v>12000</v>
      </c>
      <c r="J55" s="29"/>
      <c r="K55" s="29"/>
      <c r="L55" s="29"/>
      <c r="M55" s="29"/>
      <c r="N55" s="29"/>
      <c r="O55" s="29"/>
      <c r="P55" s="29"/>
      <c r="Q55" s="35"/>
      <c r="R55" s="35"/>
      <c r="S55" s="35"/>
      <c r="T55" s="35"/>
    </row>
    <row r="56" spans="1:20" ht="12.75" customHeight="1">
      <c r="A56" s="142"/>
      <c r="B56" s="31"/>
      <c r="C56" s="125">
        <v>4210</v>
      </c>
      <c r="D56" s="126" t="s">
        <v>193</v>
      </c>
      <c r="E56" s="35">
        <f>2a!E75</f>
        <v>54000</v>
      </c>
      <c r="F56" s="35">
        <f>2a!F75</f>
        <v>0</v>
      </c>
      <c r="G56" s="35">
        <f>2a!G75</f>
        <v>54000</v>
      </c>
      <c r="H56" s="35">
        <f>2a!H75</f>
        <v>54000</v>
      </c>
      <c r="I56" s="35"/>
      <c r="J56" s="29">
        <f aca="true" t="shared" si="18" ref="J56:J65">H56</f>
        <v>54000</v>
      </c>
      <c r="K56" s="29"/>
      <c r="L56" s="29"/>
      <c r="M56" s="29"/>
      <c r="N56" s="29"/>
      <c r="O56" s="29"/>
      <c r="P56" s="29"/>
      <c r="Q56" s="35"/>
      <c r="R56" s="35"/>
      <c r="S56" s="35"/>
      <c r="T56" s="35"/>
    </row>
    <row r="57" spans="1:20" ht="12.75" customHeight="1">
      <c r="A57" s="142"/>
      <c r="B57" s="31"/>
      <c r="C57" s="125">
        <v>4260</v>
      </c>
      <c r="D57" s="126" t="s">
        <v>206</v>
      </c>
      <c r="E57" s="35">
        <f>2a!E85</f>
        <v>10000</v>
      </c>
      <c r="F57" s="35">
        <f>2a!F85</f>
        <v>0</v>
      </c>
      <c r="G57" s="35">
        <f>2a!G85</f>
        <v>10000</v>
      </c>
      <c r="H57" s="35">
        <f>2a!H85</f>
        <v>10000</v>
      </c>
      <c r="I57" s="35"/>
      <c r="J57" s="29">
        <f t="shared" si="18"/>
        <v>10000</v>
      </c>
      <c r="K57" s="29"/>
      <c r="L57" s="29"/>
      <c r="M57" s="29"/>
      <c r="N57" s="29"/>
      <c r="O57" s="29"/>
      <c r="P57" s="29"/>
      <c r="Q57" s="35"/>
      <c r="R57" s="35"/>
      <c r="S57" s="35"/>
      <c r="T57" s="35"/>
    </row>
    <row r="58" spans="1:20" ht="12.75" customHeight="1">
      <c r="A58" s="142"/>
      <c r="B58" s="31"/>
      <c r="C58" s="125">
        <v>4300</v>
      </c>
      <c r="D58" s="126" t="s">
        <v>201</v>
      </c>
      <c r="E58" s="35">
        <f>2a!E86</f>
        <v>57000</v>
      </c>
      <c r="F58" s="35">
        <f>2a!F86</f>
        <v>0</v>
      </c>
      <c r="G58" s="35">
        <f>2a!G86</f>
        <v>57000</v>
      </c>
      <c r="H58" s="35">
        <f>2a!H86</f>
        <v>57000</v>
      </c>
      <c r="I58" s="35"/>
      <c r="J58" s="29">
        <f t="shared" si="18"/>
        <v>57000</v>
      </c>
      <c r="K58" s="29"/>
      <c r="L58" s="29"/>
      <c r="M58" s="29"/>
      <c r="N58" s="29"/>
      <c r="O58" s="29"/>
      <c r="P58" s="29"/>
      <c r="Q58" s="35"/>
      <c r="R58" s="35"/>
      <c r="S58" s="35"/>
      <c r="T58" s="35"/>
    </row>
    <row r="59" spans="1:20" ht="12.75" customHeight="1">
      <c r="A59" s="142"/>
      <c r="B59" s="31"/>
      <c r="C59" s="125">
        <v>4350</v>
      </c>
      <c r="D59" s="126" t="s">
        <v>207</v>
      </c>
      <c r="E59" s="35">
        <f>2a!E94</f>
        <v>8000</v>
      </c>
      <c r="F59" s="35">
        <f>2a!F94</f>
        <v>0</v>
      </c>
      <c r="G59" s="35">
        <f>2a!G94</f>
        <v>8000</v>
      </c>
      <c r="H59" s="35">
        <f>2a!H94</f>
        <v>8000</v>
      </c>
      <c r="I59" s="35"/>
      <c r="J59" s="29">
        <f t="shared" si="18"/>
        <v>8000</v>
      </c>
      <c r="K59" s="29"/>
      <c r="L59" s="29"/>
      <c r="M59" s="29"/>
      <c r="N59" s="29"/>
      <c r="O59" s="29"/>
      <c r="P59" s="29"/>
      <c r="Q59" s="35"/>
      <c r="R59" s="35"/>
      <c r="S59" s="35"/>
      <c r="T59" s="35"/>
    </row>
    <row r="60" spans="1:20" ht="25.5">
      <c r="A60" s="142"/>
      <c r="B60" s="31"/>
      <c r="C60" s="125">
        <v>4360</v>
      </c>
      <c r="D60" s="19" t="s">
        <v>208</v>
      </c>
      <c r="E60" s="35">
        <f>2a!E95</f>
        <v>3000</v>
      </c>
      <c r="F60" s="35">
        <f>2a!F95</f>
        <v>0</v>
      </c>
      <c r="G60" s="35">
        <f>2a!G95</f>
        <v>3000</v>
      </c>
      <c r="H60" s="35">
        <f>2a!H95</f>
        <v>3000</v>
      </c>
      <c r="I60" s="35"/>
      <c r="J60" s="29">
        <f t="shared" si="18"/>
        <v>3000</v>
      </c>
      <c r="K60" s="29"/>
      <c r="L60" s="29"/>
      <c r="M60" s="29"/>
      <c r="N60" s="29"/>
      <c r="O60" s="29"/>
      <c r="P60" s="29"/>
      <c r="Q60" s="35"/>
      <c r="R60" s="35"/>
      <c r="S60" s="35"/>
      <c r="T60" s="35"/>
    </row>
    <row r="61" spans="1:20" ht="12.75" customHeight="1">
      <c r="A61" s="142"/>
      <c r="B61" s="31"/>
      <c r="C61" s="125">
        <v>4370</v>
      </c>
      <c r="D61" s="126" t="s">
        <v>209</v>
      </c>
      <c r="E61" s="35">
        <f>2a!E96</f>
        <v>4000</v>
      </c>
      <c r="F61" s="35">
        <f>2a!F96</f>
        <v>0</v>
      </c>
      <c r="G61" s="35">
        <f>2a!G96</f>
        <v>4000</v>
      </c>
      <c r="H61" s="35">
        <f>2a!H96</f>
        <v>4000</v>
      </c>
      <c r="I61" s="35"/>
      <c r="J61" s="29">
        <f t="shared" si="18"/>
        <v>4000</v>
      </c>
      <c r="K61" s="29"/>
      <c r="L61" s="29"/>
      <c r="M61" s="29"/>
      <c r="N61" s="29"/>
      <c r="O61" s="29"/>
      <c r="P61" s="29"/>
      <c r="Q61" s="35"/>
      <c r="R61" s="35"/>
      <c r="S61" s="35"/>
      <c r="T61" s="35"/>
    </row>
    <row r="62" spans="1:20" ht="12.75" customHeight="1">
      <c r="A62" s="142"/>
      <c r="B62" s="31"/>
      <c r="C62" s="125">
        <v>4410</v>
      </c>
      <c r="D62" s="126" t="s">
        <v>202</v>
      </c>
      <c r="E62" s="35">
        <f>2a!E97</f>
        <v>15000</v>
      </c>
      <c r="F62" s="35">
        <f>2a!F97</f>
        <v>0</v>
      </c>
      <c r="G62" s="35">
        <f>2a!G97</f>
        <v>15000</v>
      </c>
      <c r="H62" s="35">
        <f>2a!H97</f>
        <v>15000</v>
      </c>
      <c r="I62" s="35"/>
      <c r="J62" s="29">
        <f t="shared" si="18"/>
        <v>15000</v>
      </c>
      <c r="K62" s="29"/>
      <c r="L62" s="29"/>
      <c r="M62" s="29"/>
      <c r="N62" s="29"/>
      <c r="O62" s="29"/>
      <c r="P62" s="29"/>
      <c r="Q62" s="35"/>
      <c r="R62" s="35"/>
      <c r="S62" s="35"/>
      <c r="T62" s="35"/>
    </row>
    <row r="63" spans="1:20" ht="12.75" customHeight="1">
      <c r="A63" s="142"/>
      <c r="B63" s="31"/>
      <c r="C63" s="125">
        <v>4430</v>
      </c>
      <c r="D63" s="126" t="s">
        <v>188</v>
      </c>
      <c r="E63" s="35">
        <f>2a!E98</f>
        <v>2500</v>
      </c>
      <c r="F63" s="35">
        <f>2a!F98</f>
        <v>0</v>
      </c>
      <c r="G63" s="35">
        <f>2a!G98</f>
        <v>2500</v>
      </c>
      <c r="H63" s="35">
        <f>2a!H98</f>
        <v>2500</v>
      </c>
      <c r="I63" s="35"/>
      <c r="J63" s="29">
        <f t="shared" si="18"/>
        <v>2500</v>
      </c>
      <c r="K63" s="29"/>
      <c r="L63" s="29"/>
      <c r="M63" s="29"/>
      <c r="N63" s="29"/>
      <c r="O63" s="29"/>
      <c r="P63" s="29"/>
      <c r="Q63" s="35"/>
      <c r="R63" s="35"/>
      <c r="S63" s="35"/>
      <c r="T63" s="35"/>
    </row>
    <row r="64" spans="1:20" ht="12.75" customHeight="1">
      <c r="A64" s="142"/>
      <c r="B64" s="31"/>
      <c r="C64" s="125">
        <v>4440</v>
      </c>
      <c r="D64" s="126" t="s">
        <v>210</v>
      </c>
      <c r="E64" s="35">
        <f>2a!E99</f>
        <v>22185.02</v>
      </c>
      <c r="F64" s="35">
        <f>2a!F99</f>
        <v>0</v>
      </c>
      <c r="G64" s="35">
        <f>2a!G99</f>
        <v>22185.02</v>
      </c>
      <c r="H64" s="35">
        <f>2a!H99</f>
        <v>22185.02</v>
      </c>
      <c r="I64" s="35"/>
      <c r="J64" s="29">
        <f t="shared" si="18"/>
        <v>22185.02</v>
      </c>
      <c r="K64" s="29"/>
      <c r="L64" s="29"/>
      <c r="M64" s="29"/>
      <c r="N64" s="29"/>
      <c r="O64" s="29"/>
      <c r="P64" s="29"/>
      <c r="Q64" s="35"/>
      <c r="R64" s="35"/>
      <c r="S64" s="35"/>
      <c r="T64" s="35"/>
    </row>
    <row r="65" spans="1:20" ht="12.75" customHeight="1">
      <c r="A65" s="124"/>
      <c r="B65" s="72"/>
      <c r="C65" s="125">
        <v>4700</v>
      </c>
      <c r="D65" s="126" t="s">
        <v>211</v>
      </c>
      <c r="E65" s="35">
        <f>2a!E100</f>
        <v>3000</v>
      </c>
      <c r="F65" s="35">
        <f>2a!F100</f>
        <v>0</v>
      </c>
      <c r="G65" s="35">
        <f>2a!G100</f>
        <v>3000</v>
      </c>
      <c r="H65" s="35">
        <f>2a!H100</f>
        <v>3000</v>
      </c>
      <c r="I65" s="35"/>
      <c r="J65" s="29">
        <f t="shared" si="18"/>
        <v>3000</v>
      </c>
      <c r="K65" s="29"/>
      <c r="L65" s="29"/>
      <c r="M65" s="29"/>
      <c r="N65" s="29"/>
      <c r="O65" s="29"/>
      <c r="P65" s="29"/>
      <c r="Q65" s="35"/>
      <c r="R65" s="35"/>
      <c r="S65" s="35"/>
      <c r="T65" s="35"/>
    </row>
    <row r="66" spans="1:20" ht="30.75" customHeight="1">
      <c r="A66" s="69">
        <v>751</v>
      </c>
      <c r="B66" s="395" t="s">
        <v>212</v>
      </c>
      <c r="C66" s="395"/>
      <c r="D66" s="395"/>
      <c r="E66" s="70">
        <f aca="true" t="shared" si="19" ref="E66:T66">SUM(E67)</f>
        <v>800</v>
      </c>
      <c r="F66" s="70">
        <f t="shared" si="19"/>
        <v>0</v>
      </c>
      <c r="G66" s="70">
        <f t="shared" si="19"/>
        <v>800</v>
      </c>
      <c r="H66" s="70">
        <f t="shared" si="19"/>
        <v>800</v>
      </c>
      <c r="I66" s="70">
        <f t="shared" si="19"/>
        <v>587.75</v>
      </c>
      <c r="J66" s="70">
        <f t="shared" si="19"/>
        <v>212.25</v>
      </c>
      <c r="K66" s="70">
        <f t="shared" si="19"/>
        <v>0</v>
      </c>
      <c r="L66" s="70">
        <f t="shared" si="19"/>
        <v>0</v>
      </c>
      <c r="M66" s="70">
        <f t="shared" si="19"/>
        <v>0</v>
      </c>
      <c r="N66" s="70">
        <f t="shared" si="19"/>
        <v>0</v>
      </c>
      <c r="O66" s="70">
        <f t="shared" si="19"/>
        <v>0</v>
      </c>
      <c r="P66" s="70">
        <f t="shared" si="19"/>
        <v>0</v>
      </c>
      <c r="Q66" s="70">
        <f t="shared" si="19"/>
        <v>0</v>
      </c>
      <c r="R66" s="70">
        <f t="shared" si="19"/>
        <v>0</v>
      </c>
      <c r="S66" s="70">
        <f t="shared" si="19"/>
        <v>0</v>
      </c>
      <c r="T66" s="70">
        <f t="shared" si="19"/>
        <v>0</v>
      </c>
    </row>
    <row r="67" spans="1:20" ht="12.75" customHeight="1">
      <c r="A67" s="142"/>
      <c r="B67" s="144">
        <v>75101</v>
      </c>
      <c r="C67" s="383" t="s">
        <v>213</v>
      </c>
      <c r="D67" s="383"/>
      <c r="E67" s="16">
        <f aca="true" t="shared" si="20" ref="E67:O67">SUM(E68:E71)</f>
        <v>800</v>
      </c>
      <c r="F67" s="16">
        <f t="shared" si="20"/>
        <v>0</v>
      </c>
      <c r="G67" s="16">
        <f t="shared" si="20"/>
        <v>800</v>
      </c>
      <c r="H67" s="16">
        <f t="shared" si="20"/>
        <v>800</v>
      </c>
      <c r="I67" s="16">
        <f t="shared" si="20"/>
        <v>587.75</v>
      </c>
      <c r="J67" s="16">
        <f t="shared" si="20"/>
        <v>212.25</v>
      </c>
      <c r="K67" s="16">
        <f t="shared" si="20"/>
        <v>0</v>
      </c>
      <c r="L67" s="16">
        <f t="shared" si="20"/>
        <v>0</v>
      </c>
      <c r="M67" s="16">
        <f t="shared" si="20"/>
        <v>0</v>
      </c>
      <c r="N67" s="16">
        <f t="shared" si="20"/>
        <v>0</v>
      </c>
      <c r="O67" s="16">
        <f t="shared" si="20"/>
        <v>0</v>
      </c>
      <c r="P67" s="43">
        <f>SUM(P71:P71)</f>
        <v>0</v>
      </c>
      <c r="Q67" s="43">
        <f>SUM(Q71:Q71)</f>
        <v>0</v>
      </c>
      <c r="R67" s="43">
        <f>SUM(R71:R71)</f>
        <v>0</v>
      </c>
      <c r="S67" s="43">
        <f>SUM(S71:S71)</f>
        <v>0</v>
      </c>
      <c r="T67" s="43">
        <f>SUM(T71:T71)</f>
        <v>0</v>
      </c>
    </row>
    <row r="68" spans="1:20" ht="12.75">
      <c r="A68" s="142"/>
      <c r="B68" s="142"/>
      <c r="C68" s="125">
        <v>4010</v>
      </c>
      <c r="D68" s="126" t="s">
        <v>195</v>
      </c>
      <c r="E68" s="35">
        <f>2a!E103</f>
        <v>500</v>
      </c>
      <c r="F68" s="35">
        <f>2a!F103</f>
        <v>0</v>
      </c>
      <c r="G68" s="35">
        <f>2a!G103</f>
        <v>500</v>
      </c>
      <c r="H68" s="35">
        <f>2a!H103</f>
        <v>500</v>
      </c>
      <c r="I68" s="35">
        <f>H68</f>
        <v>500</v>
      </c>
      <c r="J68" s="29"/>
      <c r="K68" s="29"/>
      <c r="L68" s="29"/>
      <c r="M68" s="29"/>
      <c r="N68" s="29"/>
      <c r="O68" s="29"/>
      <c r="P68" s="29"/>
      <c r="Q68" s="35"/>
      <c r="R68" s="35"/>
      <c r="S68" s="35"/>
      <c r="T68" s="35"/>
    </row>
    <row r="69" spans="1:20" ht="12.75">
      <c r="A69" s="142"/>
      <c r="B69" s="142"/>
      <c r="C69" s="125">
        <v>4110</v>
      </c>
      <c r="D69" s="126" t="s">
        <v>197</v>
      </c>
      <c r="E69" s="35">
        <f>2a!E104</f>
        <v>75.5</v>
      </c>
      <c r="F69" s="35">
        <f>2a!F104</f>
        <v>0</v>
      </c>
      <c r="G69" s="35">
        <f>2a!G104</f>
        <v>75.5</v>
      </c>
      <c r="H69" s="35">
        <f>2a!H104</f>
        <v>75.5</v>
      </c>
      <c r="I69" s="35">
        <f>H69</f>
        <v>75.5</v>
      </c>
      <c r="J69" s="29"/>
      <c r="K69" s="29"/>
      <c r="L69" s="29"/>
      <c r="M69" s="29"/>
      <c r="N69" s="29"/>
      <c r="O69" s="29"/>
      <c r="P69" s="29"/>
      <c r="Q69" s="35"/>
      <c r="R69" s="35"/>
      <c r="S69" s="35"/>
      <c r="T69" s="35"/>
    </row>
    <row r="70" spans="1:20" ht="12.75">
      <c r="A70" s="142"/>
      <c r="B70" s="142"/>
      <c r="C70" s="125">
        <v>4120</v>
      </c>
      <c r="D70" s="126" t="s">
        <v>198</v>
      </c>
      <c r="E70" s="35">
        <f>2a!E105</f>
        <v>12.25</v>
      </c>
      <c r="F70" s="35">
        <f>2a!F105</f>
        <v>0</v>
      </c>
      <c r="G70" s="35">
        <f>2a!G105</f>
        <v>12.25</v>
      </c>
      <c r="H70" s="35">
        <f>2a!H105</f>
        <v>12.25</v>
      </c>
      <c r="I70" s="35">
        <f>H70</f>
        <v>12.25</v>
      </c>
      <c r="J70" s="29"/>
      <c r="K70" s="29"/>
      <c r="L70" s="29"/>
      <c r="M70" s="29"/>
      <c r="N70" s="29"/>
      <c r="O70" s="29"/>
      <c r="P70" s="29"/>
      <c r="Q70" s="35"/>
      <c r="R70" s="35"/>
      <c r="S70" s="35"/>
      <c r="T70" s="35"/>
    </row>
    <row r="71" spans="1:253" s="133" customFormat="1" ht="12.75" customHeight="1">
      <c r="A71" s="142"/>
      <c r="B71" s="124"/>
      <c r="C71" s="125">
        <v>4210</v>
      </c>
      <c r="D71" s="126" t="s">
        <v>193</v>
      </c>
      <c r="E71" s="35">
        <f>2a!E106</f>
        <v>212.25</v>
      </c>
      <c r="F71" s="35">
        <f>2a!F106</f>
        <v>0</v>
      </c>
      <c r="G71" s="35">
        <f>2a!G106</f>
        <v>212.25</v>
      </c>
      <c r="H71" s="35">
        <f>2a!H106</f>
        <v>212.25</v>
      </c>
      <c r="I71" s="35"/>
      <c r="J71" s="29">
        <f>H71</f>
        <v>212.25</v>
      </c>
      <c r="K71" s="128"/>
      <c r="L71" s="128"/>
      <c r="M71" s="128"/>
      <c r="N71" s="128"/>
      <c r="O71" s="128"/>
      <c r="P71" s="128"/>
      <c r="Q71" s="132"/>
      <c r="R71" s="132"/>
      <c r="S71" s="132"/>
      <c r="T71" s="132"/>
      <c r="IO71" s="2"/>
      <c r="IP71" s="2"/>
      <c r="IQ71"/>
      <c r="IR71"/>
      <c r="IS71"/>
    </row>
    <row r="72" spans="1:253" s="114" customFormat="1" ht="15" customHeight="1">
      <c r="A72" s="69">
        <v>754</v>
      </c>
      <c r="B72" s="395" t="s">
        <v>214</v>
      </c>
      <c r="C72" s="395"/>
      <c r="D72" s="395"/>
      <c r="E72" s="70">
        <f aca="true" t="shared" si="21" ref="E72:T72">SUM(E73,E79)</f>
        <v>20000</v>
      </c>
      <c r="F72" s="70">
        <f t="shared" si="21"/>
        <v>0</v>
      </c>
      <c r="G72" s="70">
        <f t="shared" si="21"/>
        <v>20000</v>
      </c>
      <c r="H72" s="70">
        <f t="shared" si="21"/>
        <v>20000</v>
      </c>
      <c r="I72" s="70">
        <f t="shared" si="21"/>
        <v>0</v>
      </c>
      <c r="J72" s="70">
        <f t="shared" si="21"/>
        <v>15500</v>
      </c>
      <c r="K72" s="70">
        <f t="shared" si="21"/>
        <v>0</v>
      </c>
      <c r="L72" s="70">
        <f t="shared" si="21"/>
        <v>4500</v>
      </c>
      <c r="M72" s="70">
        <f t="shared" si="21"/>
        <v>0</v>
      </c>
      <c r="N72" s="70">
        <f t="shared" si="21"/>
        <v>0</v>
      </c>
      <c r="O72" s="70">
        <f t="shared" si="21"/>
        <v>0</v>
      </c>
      <c r="P72" s="70">
        <f t="shared" si="21"/>
        <v>0</v>
      </c>
      <c r="Q72" s="132">
        <f t="shared" si="21"/>
        <v>0</v>
      </c>
      <c r="R72" s="132">
        <f t="shared" si="21"/>
        <v>0</v>
      </c>
      <c r="S72" s="132">
        <f t="shared" si="21"/>
        <v>0</v>
      </c>
      <c r="T72" s="132">
        <f t="shared" si="21"/>
        <v>0</v>
      </c>
      <c r="IO72" s="2"/>
      <c r="IP72" s="2"/>
      <c r="IQ72"/>
      <c r="IR72"/>
      <c r="IS72"/>
    </row>
    <row r="73" spans="1:253" s="133" customFormat="1" ht="12.75" customHeight="1">
      <c r="A73" s="145"/>
      <c r="B73" s="144">
        <v>75412</v>
      </c>
      <c r="C73" s="374" t="s">
        <v>215</v>
      </c>
      <c r="D73" s="374"/>
      <c r="E73" s="16">
        <f aca="true" t="shared" si="22" ref="E73:T73">SUM(E74:E78)</f>
        <v>19000</v>
      </c>
      <c r="F73" s="16">
        <f t="shared" si="22"/>
        <v>0</v>
      </c>
      <c r="G73" s="16">
        <f t="shared" si="22"/>
        <v>19000</v>
      </c>
      <c r="H73" s="16">
        <f t="shared" si="22"/>
        <v>19000</v>
      </c>
      <c r="I73" s="16">
        <f t="shared" si="22"/>
        <v>0</v>
      </c>
      <c r="J73" s="16">
        <f t="shared" si="22"/>
        <v>14500</v>
      </c>
      <c r="K73" s="16">
        <f t="shared" si="22"/>
        <v>0</v>
      </c>
      <c r="L73" s="16">
        <f t="shared" si="22"/>
        <v>4500</v>
      </c>
      <c r="M73" s="16">
        <f t="shared" si="22"/>
        <v>0</v>
      </c>
      <c r="N73" s="16">
        <f t="shared" si="22"/>
        <v>0</v>
      </c>
      <c r="O73" s="16">
        <f t="shared" si="22"/>
        <v>0</v>
      </c>
      <c r="P73" s="16">
        <f t="shared" si="22"/>
        <v>0</v>
      </c>
      <c r="Q73" s="23">
        <f t="shared" si="22"/>
        <v>0</v>
      </c>
      <c r="R73" s="23">
        <f t="shared" si="22"/>
        <v>0</v>
      </c>
      <c r="S73" s="23">
        <f t="shared" si="22"/>
        <v>0</v>
      </c>
      <c r="T73" s="23">
        <f t="shared" si="22"/>
        <v>0</v>
      </c>
      <c r="IO73" s="2"/>
      <c r="IP73" s="2"/>
      <c r="IQ73"/>
      <c r="IR73"/>
      <c r="IS73"/>
    </row>
    <row r="74" spans="1:253" s="133" customFormat="1" ht="12.75" customHeight="1">
      <c r="A74" s="145"/>
      <c r="B74" s="142"/>
      <c r="C74" s="146">
        <v>3030</v>
      </c>
      <c r="D74" s="147" t="s">
        <v>200</v>
      </c>
      <c r="E74" s="35">
        <f>2a!E109</f>
        <v>4500</v>
      </c>
      <c r="F74" s="35">
        <f>2a!F109</f>
        <v>0</v>
      </c>
      <c r="G74" s="35">
        <f>2a!G109</f>
        <v>4500</v>
      </c>
      <c r="H74" s="35">
        <f>2a!H109</f>
        <v>4500</v>
      </c>
      <c r="I74" s="35"/>
      <c r="J74" s="29"/>
      <c r="K74" s="128"/>
      <c r="L74" s="148">
        <f>H74</f>
        <v>4500</v>
      </c>
      <c r="M74" s="128"/>
      <c r="N74" s="128"/>
      <c r="O74" s="128"/>
      <c r="P74" s="128"/>
      <c r="Q74" s="132"/>
      <c r="R74" s="132"/>
      <c r="S74" s="132"/>
      <c r="T74" s="132"/>
      <c r="IO74" s="2"/>
      <c r="IP74" s="2"/>
      <c r="IQ74"/>
      <c r="IR74"/>
      <c r="IS74"/>
    </row>
    <row r="75" spans="1:253" s="133" customFormat="1" ht="12.75" customHeight="1">
      <c r="A75" s="145"/>
      <c r="B75" s="142"/>
      <c r="C75" s="60">
        <v>4170</v>
      </c>
      <c r="D75" s="51" t="s">
        <v>205</v>
      </c>
      <c r="E75" s="35">
        <f>2a!E110</f>
        <v>0</v>
      </c>
      <c r="F75" s="35">
        <f>2a!F110</f>
        <v>0</v>
      </c>
      <c r="G75" s="35">
        <f>2a!G110</f>
        <v>0</v>
      </c>
      <c r="H75" s="35">
        <f>2a!H110</f>
        <v>0</v>
      </c>
      <c r="I75" s="35">
        <f>H75</f>
        <v>0</v>
      </c>
      <c r="J75" s="29"/>
      <c r="K75" s="128"/>
      <c r="L75" s="128"/>
      <c r="M75" s="128"/>
      <c r="N75" s="128"/>
      <c r="O75" s="128"/>
      <c r="P75" s="128"/>
      <c r="Q75" s="132"/>
      <c r="R75" s="132"/>
      <c r="S75" s="132"/>
      <c r="T75" s="132"/>
      <c r="IO75" s="2"/>
      <c r="IP75" s="2"/>
      <c r="IQ75"/>
      <c r="IR75"/>
      <c r="IS75"/>
    </row>
    <row r="76" spans="1:20" ht="12.75" customHeight="1">
      <c r="A76" s="145"/>
      <c r="B76" s="142"/>
      <c r="C76" s="125">
        <v>4210</v>
      </c>
      <c r="D76" s="126" t="s">
        <v>193</v>
      </c>
      <c r="E76" s="35">
        <f>2a!E111</f>
        <v>4500</v>
      </c>
      <c r="F76" s="35">
        <f>2a!F111</f>
        <v>0</v>
      </c>
      <c r="G76" s="35">
        <f>2a!G111</f>
        <v>4500</v>
      </c>
      <c r="H76" s="35">
        <f>2a!H111</f>
        <v>4500</v>
      </c>
      <c r="I76" s="35"/>
      <c r="J76" s="29">
        <f>H76</f>
        <v>4500</v>
      </c>
      <c r="K76" s="29"/>
      <c r="L76" s="29"/>
      <c r="M76" s="29"/>
      <c r="N76" s="29"/>
      <c r="O76" s="29"/>
      <c r="P76" s="29"/>
      <c r="Q76" s="35"/>
      <c r="R76" s="35"/>
      <c r="S76" s="35"/>
      <c r="T76" s="35"/>
    </row>
    <row r="77" spans="1:20" ht="12.75" customHeight="1">
      <c r="A77" s="145"/>
      <c r="B77" s="142"/>
      <c r="C77" s="125">
        <v>4260</v>
      </c>
      <c r="D77" s="126" t="s">
        <v>206</v>
      </c>
      <c r="E77" s="35">
        <f>2a!E112</f>
        <v>7000</v>
      </c>
      <c r="F77" s="35">
        <f>2a!F112</f>
        <v>0</v>
      </c>
      <c r="G77" s="35">
        <f>2a!G112</f>
        <v>7000</v>
      </c>
      <c r="H77" s="35">
        <f>2a!H112</f>
        <v>7000</v>
      </c>
      <c r="I77" s="35"/>
      <c r="J77" s="29">
        <f>H77</f>
        <v>7000</v>
      </c>
      <c r="K77" s="29"/>
      <c r="L77" s="29"/>
      <c r="M77" s="29"/>
      <c r="N77" s="29"/>
      <c r="O77" s="29"/>
      <c r="P77" s="29"/>
      <c r="Q77" s="35"/>
      <c r="R77" s="35"/>
      <c r="S77" s="35"/>
      <c r="T77" s="35"/>
    </row>
    <row r="78" spans="1:20" ht="12.75" customHeight="1">
      <c r="A78" s="145"/>
      <c r="B78" s="142"/>
      <c r="C78" s="125">
        <v>4430</v>
      </c>
      <c r="D78" s="126" t="s">
        <v>188</v>
      </c>
      <c r="E78" s="35">
        <f>2a!E115</f>
        <v>3000</v>
      </c>
      <c r="F78" s="35">
        <f>2a!F115</f>
        <v>0</v>
      </c>
      <c r="G78" s="35">
        <f>2a!G115</f>
        <v>3000</v>
      </c>
      <c r="H78" s="35">
        <f>2a!H115</f>
        <v>3000</v>
      </c>
      <c r="I78" s="35"/>
      <c r="J78" s="29">
        <f>H78</f>
        <v>3000</v>
      </c>
      <c r="K78" s="29"/>
      <c r="L78" s="29"/>
      <c r="M78" s="29"/>
      <c r="N78" s="29"/>
      <c r="O78" s="29"/>
      <c r="P78" s="29"/>
      <c r="Q78" s="35"/>
      <c r="R78" s="35"/>
      <c r="S78" s="35"/>
      <c r="T78" s="35"/>
    </row>
    <row r="79" spans="1:20" ht="12.75" customHeight="1">
      <c r="A79" s="145"/>
      <c r="B79" s="144">
        <v>75414</v>
      </c>
      <c r="C79" s="374" t="s">
        <v>216</v>
      </c>
      <c r="D79" s="374"/>
      <c r="E79" s="16">
        <f aca="true" t="shared" si="23" ref="E79:O79">SUM(E80:E81)</f>
        <v>1000</v>
      </c>
      <c r="F79" s="16">
        <f t="shared" si="23"/>
        <v>0</v>
      </c>
      <c r="G79" s="16">
        <f t="shared" si="23"/>
        <v>1000</v>
      </c>
      <c r="H79" s="16">
        <f t="shared" si="23"/>
        <v>1000</v>
      </c>
      <c r="I79" s="16">
        <f t="shared" si="23"/>
        <v>0</v>
      </c>
      <c r="J79" s="16">
        <f t="shared" si="23"/>
        <v>1000</v>
      </c>
      <c r="K79" s="16">
        <f t="shared" si="23"/>
        <v>0</v>
      </c>
      <c r="L79" s="16">
        <f t="shared" si="23"/>
        <v>0</v>
      </c>
      <c r="M79" s="16">
        <f t="shared" si="23"/>
        <v>0</v>
      </c>
      <c r="N79" s="16">
        <f t="shared" si="23"/>
        <v>0</v>
      </c>
      <c r="O79" s="16">
        <f t="shared" si="23"/>
        <v>0</v>
      </c>
      <c r="P79" s="43">
        <f>SUM(P81:P81)</f>
        <v>0</v>
      </c>
      <c r="Q79" s="43">
        <f>SUM(Q81:Q81)</f>
        <v>0</v>
      </c>
      <c r="R79" s="43">
        <f>SUM(R81:R81)</f>
        <v>0</v>
      </c>
      <c r="S79" s="43">
        <f>SUM(S81:S81)</f>
        <v>0</v>
      </c>
      <c r="T79" s="43">
        <f>SUM(T81:T81)</f>
        <v>0</v>
      </c>
    </row>
    <row r="80" spans="1:20" ht="12.75" customHeight="1">
      <c r="A80" s="145"/>
      <c r="B80" s="142"/>
      <c r="C80" s="8">
        <v>4210</v>
      </c>
      <c r="D80" s="126" t="s">
        <v>193</v>
      </c>
      <c r="E80" s="35">
        <f>2a!E117</f>
        <v>500</v>
      </c>
      <c r="F80" s="35">
        <f>2a!F117</f>
        <v>0</v>
      </c>
      <c r="G80" s="35">
        <f>2a!G117</f>
        <v>500</v>
      </c>
      <c r="H80" s="35">
        <f>2a!H117</f>
        <v>500</v>
      </c>
      <c r="I80" s="35"/>
      <c r="J80" s="29">
        <f>H80</f>
        <v>500</v>
      </c>
      <c r="K80" s="43"/>
      <c r="L80" s="43"/>
      <c r="M80" s="43"/>
      <c r="N80" s="43"/>
      <c r="O80" s="43"/>
      <c r="P80" s="43"/>
      <c r="Q80" s="35"/>
      <c r="R80" s="35"/>
      <c r="S80" s="35"/>
      <c r="T80" s="35"/>
    </row>
    <row r="81" spans="1:253" s="114" customFormat="1" ht="12.75" customHeight="1">
      <c r="A81" s="145"/>
      <c r="B81" s="124"/>
      <c r="C81" s="125">
        <v>4300</v>
      </c>
      <c r="D81" s="126" t="s">
        <v>201</v>
      </c>
      <c r="E81" s="35">
        <f>2a!E118</f>
        <v>500</v>
      </c>
      <c r="F81" s="35">
        <f>2a!F118</f>
        <v>0</v>
      </c>
      <c r="G81" s="35">
        <f>2a!G118</f>
        <v>500</v>
      </c>
      <c r="H81" s="35">
        <f>2a!H118</f>
        <v>500</v>
      </c>
      <c r="I81" s="35"/>
      <c r="J81" s="29">
        <f>H81</f>
        <v>500</v>
      </c>
      <c r="K81" s="139"/>
      <c r="L81" s="139"/>
      <c r="M81" s="139"/>
      <c r="N81" s="139"/>
      <c r="O81" s="139"/>
      <c r="P81" s="139"/>
      <c r="Q81" s="140"/>
      <c r="R81" s="140"/>
      <c r="S81" s="140"/>
      <c r="T81" s="140"/>
      <c r="IO81" s="2"/>
      <c r="IP81" s="2"/>
      <c r="IQ81"/>
      <c r="IR81"/>
      <c r="IS81"/>
    </row>
    <row r="82" spans="1:253" s="114" customFormat="1" ht="45.75" customHeight="1">
      <c r="A82" s="12" t="s">
        <v>50</v>
      </c>
      <c r="B82" s="395" t="s">
        <v>51</v>
      </c>
      <c r="C82" s="395"/>
      <c r="D82" s="395"/>
      <c r="E82" s="70">
        <f aca="true" t="shared" si="24" ref="E82:T82">SUM(E83)</f>
        <v>25000</v>
      </c>
      <c r="F82" s="70">
        <f t="shared" si="24"/>
        <v>0</v>
      </c>
      <c r="G82" s="70">
        <f t="shared" si="24"/>
        <v>25000</v>
      </c>
      <c r="H82" s="70">
        <f t="shared" si="24"/>
        <v>25000</v>
      </c>
      <c r="I82" s="70">
        <f t="shared" si="24"/>
        <v>23000</v>
      </c>
      <c r="J82" s="128">
        <f t="shared" si="24"/>
        <v>2000</v>
      </c>
      <c r="K82" s="128">
        <f t="shared" si="24"/>
        <v>0</v>
      </c>
      <c r="L82" s="128">
        <f t="shared" si="24"/>
        <v>0</v>
      </c>
      <c r="M82" s="128">
        <f t="shared" si="24"/>
        <v>0</v>
      </c>
      <c r="N82" s="128">
        <f t="shared" si="24"/>
        <v>0</v>
      </c>
      <c r="O82" s="128">
        <f t="shared" si="24"/>
        <v>0</v>
      </c>
      <c r="P82" s="128">
        <f t="shared" si="24"/>
        <v>0</v>
      </c>
      <c r="Q82" s="128">
        <f t="shared" si="24"/>
        <v>0</v>
      </c>
      <c r="R82" s="128">
        <f t="shared" si="24"/>
        <v>0</v>
      </c>
      <c r="S82" s="128">
        <f t="shared" si="24"/>
        <v>0</v>
      </c>
      <c r="T82" s="128">
        <f t="shared" si="24"/>
        <v>0</v>
      </c>
      <c r="IO82" s="2"/>
      <c r="IP82" s="2"/>
      <c r="IQ82"/>
      <c r="IR82"/>
      <c r="IS82"/>
    </row>
    <row r="83" spans="1:253" s="114" customFormat="1" ht="12.75" customHeight="1">
      <c r="A83" s="149"/>
      <c r="B83" s="150">
        <v>75647</v>
      </c>
      <c r="C83" s="396" t="s">
        <v>217</v>
      </c>
      <c r="D83" s="396"/>
      <c r="E83" s="16">
        <f aca="true" t="shared" si="25" ref="E83:T83">SUM(E84:E85)</f>
        <v>25000</v>
      </c>
      <c r="F83" s="16">
        <f t="shared" si="25"/>
        <v>0</v>
      </c>
      <c r="G83" s="16">
        <f t="shared" si="25"/>
        <v>25000</v>
      </c>
      <c r="H83" s="16">
        <f t="shared" si="25"/>
        <v>25000</v>
      </c>
      <c r="I83" s="16">
        <f t="shared" si="25"/>
        <v>23000</v>
      </c>
      <c r="J83" s="43">
        <f t="shared" si="25"/>
        <v>2000</v>
      </c>
      <c r="K83" s="43">
        <f t="shared" si="25"/>
        <v>0</v>
      </c>
      <c r="L83" s="43">
        <f t="shared" si="25"/>
        <v>0</v>
      </c>
      <c r="M83" s="43">
        <f t="shared" si="25"/>
        <v>0</v>
      </c>
      <c r="N83" s="43">
        <f t="shared" si="25"/>
        <v>0</v>
      </c>
      <c r="O83" s="43">
        <f t="shared" si="25"/>
        <v>0</v>
      </c>
      <c r="P83" s="43">
        <f t="shared" si="25"/>
        <v>0</v>
      </c>
      <c r="Q83" s="43">
        <f t="shared" si="25"/>
        <v>0</v>
      </c>
      <c r="R83" s="43">
        <f t="shared" si="25"/>
        <v>0</v>
      </c>
      <c r="S83" s="43">
        <f t="shared" si="25"/>
        <v>0</v>
      </c>
      <c r="T83" s="43">
        <f t="shared" si="25"/>
        <v>0</v>
      </c>
      <c r="IO83" s="2"/>
      <c r="IP83" s="2"/>
      <c r="IQ83"/>
      <c r="IR83"/>
      <c r="IS83"/>
    </row>
    <row r="84" spans="1:253" s="114" customFormat="1" ht="12.75" customHeight="1">
      <c r="A84" s="149"/>
      <c r="B84" s="151"/>
      <c r="C84" s="8">
        <v>4100</v>
      </c>
      <c r="D84" s="138" t="s">
        <v>187</v>
      </c>
      <c r="E84" s="35">
        <f>2a!E121</f>
        <v>23000</v>
      </c>
      <c r="F84" s="35">
        <f>2a!F121</f>
        <v>0</v>
      </c>
      <c r="G84" s="35">
        <f>2a!G121</f>
        <v>23000</v>
      </c>
      <c r="H84" s="35">
        <f>2a!H121</f>
        <v>23000</v>
      </c>
      <c r="I84" s="35">
        <f>H84</f>
        <v>23000</v>
      </c>
      <c r="J84" s="29"/>
      <c r="K84" s="139"/>
      <c r="L84" s="139"/>
      <c r="M84" s="139"/>
      <c r="N84" s="139"/>
      <c r="O84" s="139"/>
      <c r="P84" s="139"/>
      <c r="Q84" s="140"/>
      <c r="R84" s="140"/>
      <c r="S84" s="140"/>
      <c r="T84" s="140"/>
      <c r="IO84" s="2"/>
      <c r="IP84" s="2"/>
      <c r="IQ84"/>
      <c r="IR84"/>
      <c r="IS84"/>
    </row>
    <row r="85" spans="1:253" s="114" customFormat="1" ht="12.75" customHeight="1">
      <c r="A85" s="149"/>
      <c r="B85" s="151"/>
      <c r="C85" s="125">
        <v>4300</v>
      </c>
      <c r="D85" s="126" t="s">
        <v>201</v>
      </c>
      <c r="E85" s="35">
        <f>2a!E122</f>
        <v>2000</v>
      </c>
      <c r="F85" s="35">
        <f>2a!F122</f>
        <v>0</v>
      </c>
      <c r="G85" s="35">
        <f>2a!G122</f>
        <v>2000</v>
      </c>
      <c r="H85" s="35">
        <f>2a!H122</f>
        <v>2000</v>
      </c>
      <c r="I85" s="35"/>
      <c r="J85" s="29">
        <f>H85</f>
        <v>2000</v>
      </c>
      <c r="K85" s="139"/>
      <c r="L85" s="139"/>
      <c r="M85" s="139"/>
      <c r="N85" s="139"/>
      <c r="O85" s="139"/>
      <c r="P85" s="139"/>
      <c r="Q85" s="140"/>
      <c r="R85" s="140"/>
      <c r="S85" s="140"/>
      <c r="T85" s="140"/>
      <c r="IO85" s="2"/>
      <c r="IP85" s="2"/>
      <c r="IQ85"/>
      <c r="IR85"/>
      <c r="IS85"/>
    </row>
    <row r="86" spans="1:253" s="133" customFormat="1" ht="15">
      <c r="A86" s="69">
        <v>757</v>
      </c>
      <c r="B86" s="373" t="s">
        <v>218</v>
      </c>
      <c r="C86" s="373"/>
      <c r="D86" s="373"/>
      <c r="E86" s="70">
        <f aca="true" t="shared" si="26" ref="E86:T87">SUM(E87)</f>
        <v>125000</v>
      </c>
      <c r="F86" s="70">
        <f t="shared" si="26"/>
        <v>0</v>
      </c>
      <c r="G86" s="70">
        <f t="shared" si="26"/>
        <v>125000</v>
      </c>
      <c r="H86" s="70">
        <f t="shared" si="26"/>
        <v>125000</v>
      </c>
      <c r="I86" s="70">
        <f t="shared" si="26"/>
        <v>0</v>
      </c>
      <c r="J86" s="128">
        <f t="shared" si="26"/>
        <v>0</v>
      </c>
      <c r="K86" s="128">
        <f t="shared" si="26"/>
        <v>0</v>
      </c>
      <c r="L86" s="128">
        <f t="shared" si="26"/>
        <v>0</v>
      </c>
      <c r="M86" s="128">
        <f t="shared" si="26"/>
        <v>0</v>
      </c>
      <c r="N86" s="128">
        <f t="shared" si="26"/>
        <v>0</v>
      </c>
      <c r="O86" s="128">
        <f t="shared" si="26"/>
        <v>125000</v>
      </c>
      <c r="P86" s="128">
        <f t="shared" si="26"/>
        <v>0</v>
      </c>
      <c r="Q86" s="128">
        <f t="shared" si="26"/>
        <v>0</v>
      </c>
      <c r="R86" s="128">
        <f t="shared" si="26"/>
        <v>0</v>
      </c>
      <c r="S86" s="128">
        <f t="shared" si="26"/>
        <v>0</v>
      </c>
      <c r="T86" s="128">
        <f t="shared" si="26"/>
        <v>0</v>
      </c>
      <c r="IO86" s="2"/>
      <c r="IP86" s="2"/>
      <c r="IQ86"/>
      <c r="IR86"/>
      <c r="IS86"/>
    </row>
    <row r="87" spans="1:20" ht="12.75" customHeight="1">
      <c r="A87" s="145"/>
      <c r="B87" s="71">
        <v>75702</v>
      </c>
      <c r="C87" s="393" t="s">
        <v>219</v>
      </c>
      <c r="D87" s="393"/>
      <c r="E87" s="16">
        <f t="shared" si="26"/>
        <v>125000</v>
      </c>
      <c r="F87" s="16">
        <f t="shared" si="26"/>
        <v>0</v>
      </c>
      <c r="G87" s="16">
        <f t="shared" si="26"/>
        <v>125000</v>
      </c>
      <c r="H87" s="16">
        <f t="shared" si="26"/>
        <v>125000</v>
      </c>
      <c r="I87" s="16">
        <f t="shared" si="26"/>
        <v>0</v>
      </c>
      <c r="J87" s="43">
        <f t="shared" si="26"/>
        <v>0</v>
      </c>
      <c r="K87" s="43">
        <f t="shared" si="26"/>
        <v>0</v>
      </c>
      <c r="L87" s="43">
        <f t="shared" si="26"/>
        <v>0</v>
      </c>
      <c r="M87" s="43">
        <f t="shared" si="26"/>
        <v>0</v>
      </c>
      <c r="N87" s="43">
        <f t="shared" si="26"/>
        <v>0</v>
      </c>
      <c r="O87" s="43">
        <f t="shared" si="26"/>
        <v>125000</v>
      </c>
      <c r="P87" s="43">
        <f t="shared" si="26"/>
        <v>0</v>
      </c>
      <c r="Q87" s="43">
        <f t="shared" si="26"/>
        <v>0</v>
      </c>
      <c r="R87" s="43">
        <f t="shared" si="26"/>
        <v>0</v>
      </c>
      <c r="S87" s="43">
        <f t="shared" si="26"/>
        <v>0</v>
      </c>
      <c r="T87" s="43">
        <f t="shared" si="26"/>
        <v>0</v>
      </c>
    </row>
    <row r="88" spans="1:253" s="114" customFormat="1" ht="26.25" customHeight="1">
      <c r="A88" s="152"/>
      <c r="B88" s="153"/>
      <c r="C88" s="8">
        <v>8070</v>
      </c>
      <c r="D88" s="19" t="s">
        <v>220</v>
      </c>
      <c r="E88" s="35">
        <f>2a!E125</f>
        <v>125000</v>
      </c>
      <c r="F88" s="35">
        <f>2a!F125</f>
        <v>0</v>
      </c>
      <c r="G88" s="35">
        <f>2a!G125</f>
        <v>125000</v>
      </c>
      <c r="H88" s="35">
        <f>2a!H125</f>
        <v>125000</v>
      </c>
      <c r="I88" s="35"/>
      <c r="J88" s="29"/>
      <c r="K88" s="139"/>
      <c r="L88" s="139"/>
      <c r="M88" s="139"/>
      <c r="N88" s="139"/>
      <c r="O88" s="29">
        <f>H88</f>
        <v>125000</v>
      </c>
      <c r="P88" s="139"/>
      <c r="Q88" s="140"/>
      <c r="R88" s="140"/>
      <c r="S88" s="140"/>
      <c r="T88" s="140"/>
      <c r="IO88" s="2"/>
      <c r="IP88" s="2"/>
      <c r="IQ88"/>
      <c r="IR88"/>
      <c r="IS88"/>
    </row>
    <row r="89" spans="1:253" s="133" customFormat="1" ht="15.75" customHeight="1">
      <c r="A89" s="69">
        <v>758</v>
      </c>
      <c r="B89" s="373" t="s">
        <v>90</v>
      </c>
      <c r="C89" s="373"/>
      <c r="D89" s="373"/>
      <c r="E89" s="70">
        <f aca="true" t="shared" si="27" ref="E89:T90">SUM(E90)</f>
        <v>70000</v>
      </c>
      <c r="F89" s="70">
        <f t="shared" si="27"/>
        <v>0</v>
      </c>
      <c r="G89" s="70">
        <f t="shared" si="27"/>
        <v>70000</v>
      </c>
      <c r="H89" s="70">
        <f t="shared" si="27"/>
        <v>70000</v>
      </c>
      <c r="I89" s="70">
        <f t="shared" si="27"/>
        <v>0</v>
      </c>
      <c r="J89" s="128">
        <f t="shared" si="27"/>
        <v>70000</v>
      </c>
      <c r="K89" s="128">
        <f t="shared" si="27"/>
        <v>0</v>
      </c>
      <c r="L89" s="128">
        <f t="shared" si="27"/>
        <v>0</v>
      </c>
      <c r="M89" s="128">
        <f t="shared" si="27"/>
        <v>0</v>
      </c>
      <c r="N89" s="128">
        <f t="shared" si="27"/>
        <v>0</v>
      </c>
      <c r="O89" s="128">
        <f t="shared" si="27"/>
        <v>0</v>
      </c>
      <c r="P89" s="128">
        <f t="shared" si="27"/>
        <v>0</v>
      </c>
      <c r="Q89" s="128">
        <f t="shared" si="27"/>
        <v>0</v>
      </c>
      <c r="R89" s="128">
        <f t="shared" si="27"/>
        <v>0</v>
      </c>
      <c r="S89" s="128">
        <f t="shared" si="27"/>
        <v>0</v>
      </c>
      <c r="T89" s="128">
        <f t="shared" si="27"/>
        <v>0</v>
      </c>
      <c r="IO89" s="2"/>
      <c r="IP89" s="2"/>
      <c r="IQ89"/>
      <c r="IR89"/>
      <c r="IS89"/>
    </row>
    <row r="90" spans="1:20" ht="15.75">
      <c r="A90" s="145"/>
      <c r="B90" s="144">
        <v>75818</v>
      </c>
      <c r="C90" s="374" t="s">
        <v>221</v>
      </c>
      <c r="D90" s="374"/>
      <c r="E90" s="16">
        <f t="shared" si="27"/>
        <v>70000</v>
      </c>
      <c r="F90" s="16">
        <f t="shared" si="27"/>
        <v>0</v>
      </c>
      <c r="G90" s="16">
        <f t="shared" si="27"/>
        <v>70000</v>
      </c>
      <c r="H90" s="16">
        <f t="shared" si="27"/>
        <v>70000</v>
      </c>
      <c r="I90" s="16">
        <f t="shared" si="27"/>
        <v>0</v>
      </c>
      <c r="J90" s="16">
        <f t="shared" si="27"/>
        <v>70000</v>
      </c>
      <c r="K90" s="16">
        <f t="shared" si="27"/>
        <v>0</v>
      </c>
      <c r="L90" s="16">
        <f t="shared" si="27"/>
        <v>0</v>
      </c>
      <c r="M90" s="16">
        <f t="shared" si="27"/>
        <v>0</v>
      </c>
      <c r="N90" s="16">
        <f t="shared" si="27"/>
        <v>0</v>
      </c>
      <c r="O90" s="16">
        <f t="shared" si="27"/>
        <v>0</v>
      </c>
      <c r="P90" s="16">
        <f t="shared" si="27"/>
        <v>0</v>
      </c>
      <c r="Q90" s="23">
        <f t="shared" si="27"/>
        <v>0</v>
      </c>
      <c r="R90" s="23">
        <f t="shared" si="27"/>
        <v>0</v>
      </c>
      <c r="S90" s="23">
        <f t="shared" si="27"/>
        <v>0</v>
      </c>
      <c r="T90" s="23">
        <f t="shared" si="27"/>
        <v>0</v>
      </c>
    </row>
    <row r="91" spans="1:253" s="114" customFormat="1" ht="15.75">
      <c r="A91" s="152"/>
      <c r="B91" s="124"/>
      <c r="C91" s="8">
        <v>4810</v>
      </c>
      <c r="D91" s="126" t="s">
        <v>222</v>
      </c>
      <c r="E91" s="154">
        <f>2a!E128</f>
        <v>70000</v>
      </c>
      <c r="F91" s="154">
        <f>2a!F128</f>
        <v>0</v>
      </c>
      <c r="G91" s="154">
        <f>2a!G128</f>
        <v>70000</v>
      </c>
      <c r="H91" s="154">
        <f>2a!H128</f>
        <v>70000</v>
      </c>
      <c r="I91" s="154"/>
      <c r="J91" s="29">
        <f>H91</f>
        <v>70000</v>
      </c>
      <c r="K91" s="139"/>
      <c r="L91" s="139"/>
      <c r="M91" s="139"/>
      <c r="N91" s="139"/>
      <c r="O91" s="139"/>
      <c r="P91" s="139"/>
      <c r="Q91" s="140"/>
      <c r="R91" s="140"/>
      <c r="S91" s="140"/>
      <c r="T91" s="140"/>
      <c r="IO91" s="2"/>
      <c r="IP91" s="2"/>
      <c r="IQ91"/>
      <c r="IR91"/>
      <c r="IS91"/>
    </row>
    <row r="92" spans="1:253" s="114" customFormat="1" ht="15.75">
      <c r="A92" s="69">
        <v>801</v>
      </c>
      <c r="B92" s="373" t="s">
        <v>223</v>
      </c>
      <c r="C92" s="373"/>
      <c r="D92" s="373"/>
      <c r="E92" s="70">
        <f aca="true" t="shared" si="28" ref="E92:T92">SUM(E93,E110,E125,E142,E151,E155,E118)</f>
        <v>3207026.45</v>
      </c>
      <c r="F92" s="70">
        <f t="shared" si="28"/>
        <v>0</v>
      </c>
      <c r="G92" s="70">
        <f t="shared" si="28"/>
        <v>3207026.45</v>
      </c>
      <c r="H92" s="70">
        <f t="shared" si="28"/>
        <v>3197026.45</v>
      </c>
      <c r="I92" s="70">
        <f t="shared" si="28"/>
        <v>2457044.0700000003</v>
      </c>
      <c r="J92" s="70">
        <f t="shared" si="28"/>
        <v>594392.38</v>
      </c>
      <c r="K92" s="70">
        <f t="shared" si="28"/>
        <v>0</v>
      </c>
      <c r="L92" s="70">
        <f t="shared" si="28"/>
        <v>145590</v>
      </c>
      <c r="M92" s="70">
        <f t="shared" si="28"/>
        <v>0</v>
      </c>
      <c r="N92" s="70">
        <f t="shared" si="28"/>
        <v>0</v>
      </c>
      <c r="O92" s="70">
        <f t="shared" si="28"/>
        <v>0</v>
      </c>
      <c r="P92" s="70">
        <f t="shared" si="28"/>
        <v>10000</v>
      </c>
      <c r="Q92" s="70">
        <f t="shared" si="28"/>
        <v>10000</v>
      </c>
      <c r="R92" s="70">
        <f t="shared" si="28"/>
        <v>0</v>
      </c>
      <c r="S92" s="70">
        <f t="shared" si="28"/>
        <v>0</v>
      </c>
      <c r="T92" s="70">
        <f t="shared" si="28"/>
        <v>0</v>
      </c>
      <c r="IO92" s="2"/>
      <c r="IP92" s="2"/>
      <c r="IQ92"/>
      <c r="IR92"/>
      <c r="IS92"/>
    </row>
    <row r="93" spans="1:253" s="114" customFormat="1" ht="12.75" customHeight="1">
      <c r="A93" s="145"/>
      <c r="B93" s="71">
        <v>80101</v>
      </c>
      <c r="C93" s="394" t="s">
        <v>224</v>
      </c>
      <c r="D93" s="394"/>
      <c r="E93" s="155">
        <f aca="true" t="shared" si="29" ref="E93:T93">SUM(E94:E109)</f>
        <v>1619584.07</v>
      </c>
      <c r="F93" s="155">
        <f t="shared" si="29"/>
        <v>-2400</v>
      </c>
      <c r="G93" s="155">
        <f t="shared" si="29"/>
        <v>1617184.07</v>
      </c>
      <c r="H93" s="155">
        <f t="shared" si="29"/>
        <v>1617184.07</v>
      </c>
      <c r="I93" s="155">
        <f t="shared" si="29"/>
        <v>1314654.07</v>
      </c>
      <c r="J93" s="156">
        <f t="shared" si="29"/>
        <v>219192</v>
      </c>
      <c r="K93" s="157">
        <f t="shared" si="29"/>
        <v>0</v>
      </c>
      <c r="L93" s="157">
        <f t="shared" si="29"/>
        <v>83338</v>
      </c>
      <c r="M93" s="157">
        <f t="shared" si="29"/>
        <v>0</v>
      </c>
      <c r="N93" s="157">
        <f t="shared" si="29"/>
        <v>0</v>
      </c>
      <c r="O93" s="157">
        <f t="shared" si="29"/>
        <v>0</v>
      </c>
      <c r="P93" s="157">
        <f t="shared" si="29"/>
        <v>0</v>
      </c>
      <c r="Q93" s="157">
        <f t="shared" si="29"/>
        <v>0</v>
      </c>
      <c r="R93" s="157">
        <f t="shared" si="29"/>
        <v>0</v>
      </c>
      <c r="S93" s="157">
        <f t="shared" si="29"/>
        <v>0</v>
      </c>
      <c r="T93" s="157">
        <f t="shared" si="29"/>
        <v>0</v>
      </c>
      <c r="IO93" s="2"/>
      <c r="IP93" s="2"/>
      <c r="IQ93"/>
      <c r="IR93"/>
      <c r="IS93"/>
    </row>
    <row r="94" spans="1:253" s="114" customFormat="1" ht="12.75" customHeight="1">
      <c r="A94" s="145"/>
      <c r="B94" s="143"/>
      <c r="C94" s="8">
        <v>3020</v>
      </c>
      <c r="D94" s="158" t="s">
        <v>204</v>
      </c>
      <c r="E94" s="154">
        <f>2c!E13+2c!E81</f>
        <v>83338</v>
      </c>
      <c r="F94" s="154">
        <f>2c!F13+2c!F81</f>
        <v>0</v>
      </c>
      <c r="G94" s="154">
        <f>2c!G13+2c!G81</f>
        <v>83338</v>
      </c>
      <c r="H94" s="154">
        <f>2c!H13+2c!H81</f>
        <v>83338</v>
      </c>
      <c r="I94" s="154"/>
      <c r="J94" s="159"/>
      <c r="K94" s="139"/>
      <c r="L94" s="160">
        <f>H94</f>
        <v>83338</v>
      </c>
      <c r="M94" s="139"/>
      <c r="N94" s="139"/>
      <c r="O94" s="139"/>
      <c r="P94" s="139"/>
      <c r="Q94" s="140"/>
      <c r="R94" s="140"/>
      <c r="S94" s="140"/>
      <c r="T94" s="140"/>
      <c r="IO94" s="2"/>
      <c r="IP94" s="2"/>
      <c r="IQ94"/>
      <c r="IR94"/>
      <c r="IS94"/>
    </row>
    <row r="95" spans="1:253" s="114" customFormat="1" ht="12.75" customHeight="1">
      <c r="A95" s="145"/>
      <c r="B95" s="143"/>
      <c r="C95" s="8">
        <v>4010</v>
      </c>
      <c r="D95" s="158" t="s">
        <v>195</v>
      </c>
      <c r="E95" s="154">
        <f>2c!E15+2c!E83</f>
        <v>1022562.4</v>
      </c>
      <c r="F95" s="154">
        <f>2c!F15+2c!F83</f>
        <v>0</v>
      </c>
      <c r="G95" s="154">
        <f>2c!G15+2c!G83</f>
        <v>1022562.4</v>
      </c>
      <c r="H95" s="154">
        <f>2c!H15+2c!H83</f>
        <v>1022562.4</v>
      </c>
      <c r="I95" s="154">
        <f>H95</f>
        <v>1022562.4</v>
      </c>
      <c r="J95" s="159"/>
      <c r="K95" s="139"/>
      <c r="L95" s="139"/>
      <c r="M95" s="139"/>
      <c r="N95" s="139"/>
      <c r="O95" s="139"/>
      <c r="P95" s="139"/>
      <c r="Q95" s="140"/>
      <c r="R95" s="140"/>
      <c r="S95" s="140"/>
      <c r="T95" s="140"/>
      <c r="IO95" s="2"/>
      <c r="IP95" s="2"/>
      <c r="IQ95"/>
      <c r="IR95"/>
      <c r="IS95"/>
    </row>
    <row r="96" spans="1:253" s="114" customFormat="1" ht="12.75" customHeight="1">
      <c r="A96" s="145"/>
      <c r="B96" s="143"/>
      <c r="C96" s="8">
        <v>4040</v>
      </c>
      <c r="D96" s="158" t="s">
        <v>225</v>
      </c>
      <c r="E96" s="154">
        <f>2c!E16+2c!E84</f>
        <v>77600</v>
      </c>
      <c r="F96" s="154">
        <f>2c!F16+2c!F84</f>
        <v>-2400</v>
      </c>
      <c r="G96" s="154">
        <f>2c!G16+2c!G84</f>
        <v>75200</v>
      </c>
      <c r="H96" s="154">
        <f>2c!H16+2c!H84</f>
        <v>75200</v>
      </c>
      <c r="I96" s="154">
        <f>H96</f>
        <v>75200</v>
      </c>
      <c r="J96" s="159"/>
      <c r="K96" s="139"/>
      <c r="L96" s="139"/>
      <c r="M96" s="139"/>
      <c r="N96" s="139"/>
      <c r="O96" s="139"/>
      <c r="P96" s="139"/>
      <c r="Q96" s="140"/>
      <c r="R96" s="140"/>
      <c r="S96" s="140"/>
      <c r="T96" s="140"/>
      <c r="IO96" s="2"/>
      <c r="IP96" s="2"/>
      <c r="IQ96"/>
      <c r="IR96"/>
      <c r="IS96"/>
    </row>
    <row r="97" spans="1:253" s="114" customFormat="1" ht="12.75" customHeight="1">
      <c r="A97" s="145"/>
      <c r="B97" s="143"/>
      <c r="C97" s="8">
        <v>4110</v>
      </c>
      <c r="D97" s="158" t="s">
        <v>197</v>
      </c>
      <c r="E97" s="154">
        <f>2c!E17+2c!E85</f>
        <v>186190.84</v>
      </c>
      <c r="F97" s="154">
        <f>2c!F17+2c!F85</f>
        <v>0</v>
      </c>
      <c r="G97" s="154">
        <f>2c!G17+2c!G85</f>
        <v>186190.84</v>
      </c>
      <c r="H97" s="154">
        <f>2c!H17+2c!H85</f>
        <v>186190.84</v>
      </c>
      <c r="I97" s="154">
        <f>H97</f>
        <v>186190.84</v>
      </c>
      <c r="J97" s="159"/>
      <c r="K97" s="139"/>
      <c r="L97" s="139"/>
      <c r="M97" s="139"/>
      <c r="N97" s="139"/>
      <c r="O97" s="139"/>
      <c r="P97" s="139"/>
      <c r="Q97" s="140"/>
      <c r="R97" s="140"/>
      <c r="S97" s="140"/>
      <c r="T97" s="140"/>
      <c r="IO97" s="2"/>
      <c r="IP97" s="2"/>
      <c r="IQ97"/>
      <c r="IR97"/>
      <c r="IS97"/>
    </row>
    <row r="98" spans="1:253" s="114" customFormat="1" ht="12.75" customHeight="1">
      <c r="A98" s="145"/>
      <c r="B98" s="143"/>
      <c r="C98" s="8">
        <v>4120</v>
      </c>
      <c r="D98" s="158" t="s">
        <v>198</v>
      </c>
      <c r="E98" s="154">
        <f>2c!E18+2c!E86</f>
        <v>30700.83</v>
      </c>
      <c r="F98" s="154">
        <f>2c!F18+2c!F86</f>
        <v>0</v>
      </c>
      <c r="G98" s="154">
        <f>2c!G18+2c!G86</f>
        <v>30700.83</v>
      </c>
      <c r="H98" s="154">
        <f>2c!H18+2c!H86</f>
        <v>30700.83</v>
      </c>
      <c r="I98" s="154">
        <f>H98</f>
        <v>30700.83</v>
      </c>
      <c r="J98" s="159"/>
      <c r="K98" s="139"/>
      <c r="L98" s="139"/>
      <c r="M98" s="139"/>
      <c r="N98" s="139"/>
      <c r="O98" s="139"/>
      <c r="P98" s="139"/>
      <c r="Q98" s="140"/>
      <c r="R98" s="140"/>
      <c r="S98" s="140"/>
      <c r="T98" s="140"/>
      <c r="IO98" s="2"/>
      <c r="IP98" s="2"/>
      <c r="IQ98"/>
      <c r="IR98"/>
      <c r="IS98"/>
    </row>
    <row r="99" spans="1:253" s="114" customFormat="1" ht="12.75" customHeight="1">
      <c r="A99" s="145"/>
      <c r="B99" s="143"/>
      <c r="C99" s="8">
        <v>4210</v>
      </c>
      <c r="D99" s="158" t="s">
        <v>193</v>
      </c>
      <c r="E99" s="154">
        <f>2c!E19+2c!E87</f>
        <v>81800</v>
      </c>
      <c r="F99" s="154">
        <f>2c!F19+2c!F87</f>
        <v>0</v>
      </c>
      <c r="G99" s="154">
        <f>2c!G19+2c!G87</f>
        <v>81800</v>
      </c>
      <c r="H99" s="154">
        <f>2c!H19+2c!H87</f>
        <v>81800</v>
      </c>
      <c r="I99" s="154"/>
      <c r="J99" s="159">
        <f aca="true" t="shared" si="30" ref="J99:J109">H99</f>
        <v>81800</v>
      </c>
      <c r="K99" s="139"/>
      <c r="L99" s="139"/>
      <c r="M99" s="139"/>
      <c r="N99" s="139"/>
      <c r="O99" s="139"/>
      <c r="P99" s="139"/>
      <c r="Q99" s="140"/>
      <c r="R99" s="140"/>
      <c r="S99" s="140"/>
      <c r="T99" s="140"/>
      <c r="IO99" s="2"/>
      <c r="IP99" s="2"/>
      <c r="IQ99"/>
      <c r="IR99"/>
      <c r="IS99"/>
    </row>
    <row r="100" spans="1:253" s="114" customFormat="1" ht="12.75" customHeight="1">
      <c r="A100" s="145"/>
      <c r="B100" s="143"/>
      <c r="C100" s="8">
        <v>4240</v>
      </c>
      <c r="D100" s="158" t="s">
        <v>226</v>
      </c>
      <c r="E100" s="154">
        <f>2c!E20+2c!E88</f>
        <v>2800</v>
      </c>
      <c r="F100" s="154">
        <f>2c!F20+2c!F88</f>
        <v>0</v>
      </c>
      <c r="G100" s="154">
        <f>2c!G20+2c!G88</f>
        <v>2800</v>
      </c>
      <c r="H100" s="154">
        <f>2c!H20+2c!H88</f>
        <v>2800</v>
      </c>
      <c r="I100" s="154"/>
      <c r="J100" s="159">
        <f t="shared" si="30"/>
        <v>2800</v>
      </c>
      <c r="K100" s="139"/>
      <c r="L100" s="139"/>
      <c r="M100" s="139"/>
      <c r="N100" s="139"/>
      <c r="O100" s="139"/>
      <c r="P100" s="139"/>
      <c r="Q100" s="140"/>
      <c r="R100" s="140"/>
      <c r="S100" s="140"/>
      <c r="T100" s="140"/>
      <c r="IO100" s="2"/>
      <c r="IP100" s="2"/>
      <c r="IQ100"/>
      <c r="IR100"/>
      <c r="IS100"/>
    </row>
    <row r="101" spans="1:253" s="114" customFormat="1" ht="12.75" customHeight="1">
      <c r="A101" s="145"/>
      <c r="B101" s="143"/>
      <c r="C101" s="8">
        <v>4260</v>
      </c>
      <c r="D101" s="158" t="s">
        <v>206</v>
      </c>
      <c r="E101" s="154">
        <f>2c!E21+2c!E89</f>
        <v>18500</v>
      </c>
      <c r="F101" s="154">
        <f>2c!F21+2c!F89</f>
        <v>0</v>
      </c>
      <c r="G101" s="154">
        <f>2c!G21+2c!G89</f>
        <v>18500</v>
      </c>
      <c r="H101" s="154">
        <f>2c!H21+2c!H89</f>
        <v>18500</v>
      </c>
      <c r="I101" s="154"/>
      <c r="J101" s="159">
        <f t="shared" si="30"/>
        <v>18500</v>
      </c>
      <c r="K101" s="139"/>
      <c r="L101" s="139"/>
      <c r="M101" s="139"/>
      <c r="N101" s="139"/>
      <c r="O101" s="139"/>
      <c r="P101" s="139"/>
      <c r="Q101" s="140"/>
      <c r="R101" s="140"/>
      <c r="S101" s="140"/>
      <c r="T101" s="140"/>
      <c r="IO101" s="2"/>
      <c r="IP101" s="2"/>
      <c r="IQ101"/>
      <c r="IR101"/>
      <c r="IS101"/>
    </row>
    <row r="102" spans="1:253" s="114" customFormat="1" ht="12.75" customHeight="1">
      <c r="A102" s="145"/>
      <c r="B102" s="143"/>
      <c r="C102" s="125">
        <v>4270</v>
      </c>
      <c r="D102" s="126" t="s">
        <v>178</v>
      </c>
      <c r="E102" s="154">
        <f>2c!E22+2c!E90</f>
        <v>6000</v>
      </c>
      <c r="F102" s="154">
        <f>2c!F22+2c!F90</f>
        <v>0</v>
      </c>
      <c r="G102" s="154">
        <f>2c!G22+2c!G90</f>
        <v>6000</v>
      </c>
      <c r="H102" s="154">
        <f>2c!H22+2c!H90</f>
        <v>6000</v>
      </c>
      <c r="I102" s="154"/>
      <c r="J102" s="159">
        <f t="shared" si="30"/>
        <v>6000</v>
      </c>
      <c r="K102" s="139"/>
      <c r="L102" s="139"/>
      <c r="M102" s="139"/>
      <c r="N102" s="139"/>
      <c r="O102" s="139"/>
      <c r="P102" s="139"/>
      <c r="Q102" s="140"/>
      <c r="R102" s="140"/>
      <c r="S102" s="140"/>
      <c r="T102" s="140"/>
      <c r="IO102" s="2"/>
      <c r="IP102" s="2"/>
      <c r="IQ102"/>
      <c r="IR102"/>
      <c r="IS102"/>
    </row>
    <row r="103" spans="1:253" s="114" customFormat="1" ht="12.75" customHeight="1">
      <c r="A103" s="145"/>
      <c r="B103" s="143"/>
      <c r="C103" s="125">
        <v>4280</v>
      </c>
      <c r="D103" s="126" t="s">
        <v>227</v>
      </c>
      <c r="E103" s="154">
        <f>2c!E23+2c!E91</f>
        <v>900</v>
      </c>
      <c r="F103" s="154">
        <f>2c!F23+2c!F91</f>
        <v>0</v>
      </c>
      <c r="G103" s="154">
        <f>2c!G23+2c!G91</f>
        <v>900</v>
      </c>
      <c r="H103" s="154">
        <f>2c!H23+2c!H91</f>
        <v>900</v>
      </c>
      <c r="I103" s="154"/>
      <c r="J103" s="159">
        <f t="shared" si="30"/>
        <v>900</v>
      </c>
      <c r="K103" s="139"/>
      <c r="L103" s="139"/>
      <c r="M103" s="139"/>
      <c r="N103" s="139"/>
      <c r="O103" s="139"/>
      <c r="P103" s="139"/>
      <c r="Q103" s="140"/>
      <c r="R103" s="140"/>
      <c r="S103" s="140"/>
      <c r="T103" s="140"/>
      <c r="IO103" s="2"/>
      <c r="IP103" s="2"/>
      <c r="IQ103"/>
      <c r="IR103"/>
      <c r="IS103"/>
    </row>
    <row r="104" spans="1:253" s="114" customFormat="1" ht="12.75" customHeight="1">
      <c r="A104" s="145"/>
      <c r="B104" s="143"/>
      <c r="C104" s="8">
        <v>4300</v>
      </c>
      <c r="D104" s="158" t="s">
        <v>201</v>
      </c>
      <c r="E104" s="154">
        <f>2c!E24+2c!E92</f>
        <v>21226</v>
      </c>
      <c r="F104" s="154">
        <f>2c!F24+2c!F92</f>
        <v>0</v>
      </c>
      <c r="G104" s="154">
        <f>2c!G24+2c!G92</f>
        <v>21226</v>
      </c>
      <c r="H104" s="154">
        <f>2c!H24+2c!H92</f>
        <v>21226</v>
      </c>
      <c r="I104" s="154"/>
      <c r="J104" s="159">
        <f t="shared" si="30"/>
        <v>21226</v>
      </c>
      <c r="K104" s="139"/>
      <c r="L104" s="139"/>
      <c r="M104" s="139"/>
      <c r="N104" s="139"/>
      <c r="O104" s="139"/>
      <c r="P104" s="139"/>
      <c r="Q104" s="140"/>
      <c r="R104" s="140"/>
      <c r="S104" s="140"/>
      <c r="T104" s="140"/>
      <c r="IO104" s="2"/>
      <c r="IP104" s="2"/>
      <c r="IQ104"/>
      <c r="IR104"/>
      <c r="IS104"/>
    </row>
    <row r="105" spans="1:253" s="114" customFormat="1" ht="12.75" customHeight="1">
      <c r="A105" s="145"/>
      <c r="B105" s="143"/>
      <c r="C105" s="125">
        <v>4350</v>
      </c>
      <c r="D105" s="126" t="s">
        <v>207</v>
      </c>
      <c r="E105" s="154">
        <f>2c!E25+2c!E93</f>
        <v>1300</v>
      </c>
      <c r="F105" s="154">
        <f>2c!F25+2c!F93</f>
        <v>0</v>
      </c>
      <c r="G105" s="154">
        <f>2c!G25+2c!G93</f>
        <v>1300</v>
      </c>
      <c r="H105" s="154">
        <f>2c!H25+2c!H93</f>
        <v>1300</v>
      </c>
      <c r="I105" s="154"/>
      <c r="J105" s="159">
        <f t="shared" si="30"/>
        <v>1300</v>
      </c>
      <c r="K105" s="139"/>
      <c r="L105" s="139"/>
      <c r="M105" s="139"/>
      <c r="N105" s="139"/>
      <c r="O105" s="139"/>
      <c r="P105" s="139"/>
      <c r="Q105" s="140"/>
      <c r="R105" s="140"/>
      <c r="S105" s="140"/>
      <c r="T105" s="140"/>
      <c r="IO105" s="2"/>
      <c r="IP105" s="2"/>
      <c r="IQ105"/>
      <c r="IR105"/>
      <c r="IS105"/>
    </row>
    <row r="106" spans="1:253" s="114" customFormat="1" ht="12.75" customHeight="1">
      <c r="A106" s="145"/>
      <c r="B106" s="143"/>
      <c r="C106" s="125">
        <v>4370</v>
      </c>
      <c r="D106" s="126" t="s">
        <v>209</v>
      </c>
      <c r="E106" s="154">
        <f>2c!E26+2c!E94</f>
        <v>3100</v>
      </c>
      <c r="F106" s="154">
        <f>2c!F26+2c!F94</f>
        <v>0</v>
      </c>
      <c r="G106" s="154">
        <f>2c!G26+2c!G94</f>
        <v>3100</v>
      </c>
      <c r="H106" s="154">
        <f>2c!H26+2c!H94</f>
        <v>3100</v>
      </c>
      <c r="I106" s="154"/>
      <c r="J106" s="159">
        <f t="shared" si="30"/>
        <v>3100</v>
      </c>
      <c r="K106" s="139"/>
      <c r="L106" s="139"/>
      <c r="M106" s="139"/>
      <c r="N106" s="139"/>
      <c r="O106" s="139"/>
      <c r="P106" s="139"/>
      <c r="Q106" s="140"/>
      <c r="R106" s="140"/>
      <c r="S106" s="140"/>
      <c r="T106" s="140"/>
      <c r="IO106" s="2"/>
      <c r="IP106" s="2"/>
      <c r="IQ106"/>
      <c r="IR106"/>
      <c r="IS106"/>
    </row>
    <row r="107" spans="1:253" s="114" customFormat="1" ht="12.75" customHeight="1">
      <c r="A107" s="145"/>
      <c r="B107" s="143"/>
      <c r="C107" s="8">
        <v>4410</v>
      </c>
      <c r="D107" s="158" t="s">
        <v>202</v>
      </c>
      <c r="E107" s="154">
        <f>2c!E27+2c!E95</f>
        <v>3600</v>
      </c>
      <c r="F107" s="154">
        <f>2c!F27+2c!F95</f>
        <v>0</v>
      </c>
      <c r="G107" s="154">
        <f>2c!G27+2c!G95</f>
        <v>3600</v>
      </c>
      <c r="H107" s="154">
        <f>2c!H27+2c!H95</f>
        <v>3600</v>
      </c>
      <c r="I107" s="154"/>
      <c r="J107" s="159">
        <f t="shared" si="30"/>
        <v>3600</v>
      </c>
      <c r="K107" s="139"/>
      <c r="L107" s="139"/>
      <c r="M107" s="139"/>
      <c r="N107" s="139"/>
      <c r="O107" s="139"/>
      <c r="P107" s="139"/>
      <c r="Q107" s="140"/>
      <c r="R107" s="140"/>
      <c r="S107" s="140"/>
      <c r="T107" s="140"/>
      <c r="IO107" s="2"/>
      <c r="IP107" s="2"/>
      <c r="IQ107"/>
      <c r="IR107"/>
      <c r="IS107"/>
    </row>
    <row r="108" spans="1:253" s="114" customFormat="1" ht="12.75" customHeight="1">
      <c r="A108" s="145"/>
      <c r="B108" s="143"/>
      <c r="C108" s="8">
        <v>4430</v>
      </c>
      <c r="D108" s="158" t="s">
        <v>188</v>
      </c>
      <c r="E108" s="154">
        <f>2c!E28+2c!E96</f>
        <v>1300</v>
      </c>
      <c r="F108" s="154">
        <f>2c!F28+2c!F96</f>
        <v>0</v>
      </c>
      <c r="G108" s="154">
        <f>2c!G28+2c!G96</f>
        <v>1300</v>
      </c>
      <c r="H108" s="154">
        <f>2c!H28+2c!H96</f>
        <v>1300</v>
      </c>
      <c r="I108" s="154"/>
      <c r="J108" s="159">
        <f t="shared" si="30"/>
        <v>1300</v>
      </c>
      <c r="K108" s="139"/>
      <c r="L108" s="139"/>
      <c r="M108" s="139"/>
      <c r="N108" s="139"/>
      <c r="O108" s="139"/>
      <c r="P108" s="139"/>
      <c r="Q108" s="140"/>
      <c r="R108" s="140"/>
      <c r="S108" s="140"/>
      <c r="T108" s="140"/>
      <c r="IO108" s="2"/>
      <c r="IP108" s="2"/>
      <c r="IQ108"/>
      <c r="IR108"/>
      <c r="IS108"/>
    </row>
    <row r="109" spans="1:253" s="114" customFormat="1" ht="12.75" customHeight="1">
      <c r="A109" s="145"/>
      <c r="B109" s="143"/>
      <c r="C109" s="8">
        <v>4440</v>
      </c>
      <c r="D109" s="126" t="s">
        <v>210</v>
      </c>
      <c r="E109" s="154">
        <f>2c!E29+2c!E97</f>
        <v>78666</v>
      </c>
      <c r="F109" s="154">
        <f>2c!F29+2c!F97</f>
        <v>0</v>
      </c>
      <c r="G109" s="154">
        <f>2c!G29+2c!G97</f>
        <v>78666</v>
      </c>
      <c r="H109" s="154">
        <f>2c!H29+2c!H97</f>
        <v>78666</v>
      </c>
      <c r="I109" s="154"/>
      <c r="J109" s="159">
        <f t="shared" si="30"/>
        <v>78666</v>
      </c>
      <c r="K109" s="139"/>
      <c r="L109" s="139"/>
      <c r="M109" s="139"/>
      <c r="N109" s="139"/>
      <c r="O109" s="139"/>
      <c r="P109" s="139"/>
      <c r="Q109" s="140"/>
      <c r="R109" s="140"/>
      <c r="S109" s="140"/>
      <c r="T109" s="140"/>
      <c r="IO109" s="2"/>
      <c r="IP109" s="2"/>
      <c r="IQ109"/>
      <c r="IR109"/>
      <c r="IS109"/>
    </row>
    <row r="110" spans="1:20" ht="12.75" customHeight="1">
      <c r="A110" s="31"/>
      <c r="B110" s="144">
        <v>80103</v>
      </c>
      <c r="C110" s="372" t="s">
        <v>228</v>
      </c>
      <c r="D110" s="372"/>
      <c r="E110" s="155">
        <f aca="true" t="shared" si="31" ref="E110:T110">SUM(E111:E117)</f>
        <v>202115</v>
      </c>
      <c r="F110" s="155">
        <f t="shared" si="31"/>
        <v>0</v>
      </c>
      <c r="G110" s="155">
        <f t="shared" si="31"/>
        <v>202115</v>
      </c>
      <c r="H110" s="155">
        <f t="shared" si="31"/>
        <v>202115</v>
      </c>
      <c r="I110" s="155">
        <f t="shared" si="31"/>
        <v>184070</v>
      </c>
      <c r="J110" s="156">
        <f t="shared" si="31"/>
        <v>6739</v>
      </c>
      <c r="K110" s="157">
        <f t="shared" si="31"/>
        <v>0</v>
      </c>
      <c r="L110" s="157">
        <f t="shared" si="31"/>
        <v>11306</v>
      </c>
      <c r="M110" s="157">
        <f t="shared" si="31"/>
        <v>0</v>
      </c>
      <c r="N110" s="157">
        <f t="shared" si="31"/>
        <v>0</v>
      </c>
      <c r="O110" s="157">
        <f t="shared" si="31"/>
        <v>0</v>
      </c>
      <c r="P110" s="157">
        <f t="shared" si="31"/>
        <v>0</v>
      </c>
      <c r="Q110" s="157">
        <f t="shared" si="31"/>
        <v>0</v>
      </c>
      <c r="R110" s="157">
        <f t="shared" si="31"/>
        <v>0</v>
      </c>
      <c r="S110" s="157">
        <f t="shared" si="31"/>
        <v>0</v>
      </c>
      <c r="T110" s="157">
        <f t="shared" si="31"/>
        <v>0</v>
      </c>
    </row>
    <row r="111" spans="1:20" ht="12.75" customHeight="1">
      <c r="A111" s="31"/>
      <c r="B111" s="142"/>
      <c r="C111" s="8">
        <v>3020</v>
      </c>
      <c r="D111" s="158" t="s">
        <v>204</v>
      </c>
      <c r="E111" s="154">
        <f>2c!E33+2c!E101</f>
        <v>11306</v>
      </c>
      <c r="F111" s="154">
        <f>2c!F33+2c!F101</f>
        <v>0</v>
      </c>
      <c r="G111" s="154">
        <f>2c!G33+2c!G101</f>
        <v>11306</v>
      </c>
      <c r="H111" s="154">
        <f>2c!H33+2c!H101</f>
        <v>11306</v>
      </c>
      <c r="I111" s="154"/>
      <c r="J111" s="159"/>
      <c r="K111" s="29"/>
      <c r="L111" s="29">
        <f>H111</f>
        <v>11306</v>
      </c>
      <c r="M111" s="29"/>
      <c r="N111" s="29"/>
      <c r="O111" s="29"/>
      <c r="P111" s="29"/>
      <c r="Q111" s="35"/>
      <c r="R111" s="35"/>
      <c r="S111" s="35"/>
      <c r="T111" s="35"/>
    </row>
    <row r="112" spans="1:20" ht="12.75" customHeight="1">
      <c r="A112" s="31"/>
      <c r="B112" s="161"/>
      <c r="C112" s="8">
        <v>4010</v>
      </c>
      <c r="D112" s="158" t="s">
        <v>195</v>
      </c>
      <c r="E112" s="154">
        <f>2c!E35+2c!E103</f>
        <v>147400</v>
      </c>
      <c r="F112" s="154">
        <f>2c!F35+2c!F103</f>
        <v>0</v>
      </c>
      <c r="G112" s="154">
        <f>2c!G35+2c!G103</f>
        <v>147400</v>
      </c>
      <c r="H112" s="154">
        <f>2c!H35+2c!H103</f>
        <v>147400</v>
      </c>
      <c r="I112" s="154">
        <f>H112</f>
        <v>147400</v>
      </c>
      <c r="J112" s="159"/>
      <c r="K112" s="29"/>
      <c r="L112" s="29"/>
      <c r="M112" s="29"/>
      <c r="N112" s="29"/>
      <c r="O112" s="29"/>
      <c r="P112" s="29"/>
      <c r="Q112" s="35"/>
      <c r="R112" s="35"/>
      <c r="S112" s="35"/>
      <c r="T112" s="35"/>
    </row>
    <row r="113" spans="1:20" ht="12.75" customHeight="1">
      <c r="A113" s="31"/>
      <c r="B113" s="161"/>
      <c r="C113" s="8">
        <v>4040</v>
      </c>
      <c r="D113" s="158" t="s">
        <v>196</v>
      </c>
      <c r="E113" s="154">
        <f>2c!E36+2c!E104</f>
        <v>11000</v>
      </c>
      <c r="F113" s="154">
        <f>2c!F36+2c!F104</f>
        <v>0</v>
      </c>
      <c r="G113" s="154">
        <f>2c!G36+2c!G104</f>
        <v>11000</v>
      </c>
      <c r="H113" s="154">
        <f>2c!H36+2c!H104</f>
        <v>11000</v>
      </c>
      <c r="I113" s="154">
        <f>H113</f>
        <v>11000</v>
      </c>
      <c r="J113" s="159"/>
      <c r="K113" s="29"/>
      <c r="L113" s="29"/>
      <c r="M113" s="29"/>
      <c r="N113" s="29"/>
      <c r="O113" s="29"/>
      <c r="P113" s="29"/>
      <c r="Q113" s="35"/>
      <c r="R113" s="35"/>
      <c r="S113" s="35"/>
      <c r="T113" s="35"/>
    </row>
    <row r="114" spans="1:20" ht="12.75" customHeight="1">
      <c r="A114" s="31"/>
      <c r="B114" s="161"/>
      <c r="C114" s="8">
        <v>4110</v>
      </c>
      <c r="D114" s="158" t="s">
        <v>197</v>
      </c>
      <c r="E114" s="154">
        <f>2c!E37+2c!E105</f>
        <v>21970</v>
      </c>
      <c r="F114" s="154">
        <f>2c!F37+2c!F105</f>
        <v>0</v>
      </c>
      <c r="G114" s="154">
        <f>2c!G37+2c!G105</f>
        <v>21970</v>
      </c>
      <c r="H114" s="154">
        <f>2c!H37+2c!H105</f>
        <v>21970</v>
      </c>
      <c r="I114" s="154">
        <f>H114</f>
        <v>21970</v>
      </c>
      <c r="J114" s="159"/>
      <c r="K114" s="29"/>
      <c r="L114" s="29"/>
      <c r="M114" s="29"/>
      <c r="N114" s="29"/>
      <c r="O114" s="29"/>
      <c r="P114" s="29"/>
      <c r="Q114" s="35"/>
      <c r="R114" s="35"/>
      <c r="S114" s="35"/>
      <c r="T114" s="35"/>
    </row>
    <row r="115" spans="1:20" ht="12.75" customHeight="1">
      <c r="A115" s="31"/>
      <c r="B115" s="161"/>
      <c r="C115" s="8">
        <v>4120</v>
      </c>
      <c r="D115" s="158" t="s">
        <v>198</v>
      </c>
      <c r="E115" s="154">
        <f>2c!E38+2c!E106</f>
        <v>3700</v>
      </c>
      <c r="F115" s="154">
        <f>2c!F38+2c!F106</f>
        <v>0</v>
      </c>
      <c r="G115" s="154">
        <f>2c!G38+2c!G106</f>
        <v>3700</v>
      </c>
      <c r="H115" s="154">
        <f>2c!H38+2c!H106</f>
        <v>3700</v>
      </c>
      <c r="I115" s="154">
        <f>H115</f>
        <v>3700</v>
      </c>
      <c r="J115" s="159"/>
      <c r="K115" s="29"/>
      <c r="L115" s="29"/>
      <c r="M115" s="29"/>
      <c r="N115" s="29"/>
      <c r="O115" s="29"/>
      <c r="P115" s="29"/>
      <c r="Q115" s="35"/>
      <c r="R115" s="35"/>
      <c r="S115" s="35"/>
      <c r="T115" s="35"/>
    </row>
    <row r="116" spans="1:20" ht="12.75" customHeight="1">
      <c r="A116" s="31"/>
      <c r="B116" s="161"/>
      <c r="C116" s="125">
        <v>4280</v>
      </c>
      <c r="D116" s="126" t="s">
        <v>227</v>
      </c>
      <c r="E116" s="154">
        <f>2c!E39+2c!E107</f>
        <v>30</v>
      </c>
      <c r="F116" s="154">
        <f>2c!F39+2c!F107</f>
        <v>0</v>
      </c>
      <c r="G116" s="154">
        <f>2c!G39+2c!G107</f>
        <v>30</v>
      </c>
      <c r="H116" s="154">
        <f>2c!H39+2c!H107</f>
        <v>30</v>
      </c>
      <c r="I116" s="154"/>
      <c r="J116" s="159">
        <f>H116</f>
        <v>30</v>
      </c>
      <c r="K116" s="29"/>
      <c r="L116" s="29"/>
      <c r="M116" s="29"/>
      <c r="N116" s="29"/>
      <c r="O116" s="29"/>
      <c r="P116" s="29"/>
      <c r="Q116" s="35"/>
      <c r="R116" s="35"/>
      <c r="S116" s="35"/>
      <c r="T116" s="35"/>
    </row>
    <row r="117" spans="1:20" ht="12.75" customHeight="1">
      <c r="A117" s="31"/>
      <c r="B117" s="162"/>
      <c r="C117" s="8">
        <v>4440</v>
      </c>
      <c r="D117" s="158" t="s">
        <v>210</v>
      </c>
      <c r="E117" s="154">
        <f>2c!E41+2c!E109</f>
        <v>6709</v>
      </c>
      <c r="F117" s="154">
        <f>2c!F41+2c!F109</f>
        <v>0</v>
      </c>
      <c r="G117" s="154">
        <f>2c!G41+2c!G109</f>
        <v>6709</v>
      </c>
      <c r="H117" s="154">
        <f>2c!H41+2c!H109</f>
        <v>6709</v>
      </c>
      <c r="I117" s="154"/>
      <c r="J117" s="159">
        <f>H117</f>
        <v>6709</v>
      </c>
      <c r="K117" s="29"/>
      <c r="L117" s="29"/>
      <c r="M117" s="29"/>
      <c r="N117" s="29"/>
      <c r="O117" s="29"/>
      <c r="P117" s="29"/>
      <c r="Q117" s="35"/>
      <c r="R117" s="35"/>
      <c r="S117" s="35"/>
      <c r="T117" s="35"/>
    </row>
    <row r="118" spans="1:20" ht="12.75" customHeight="1">
      <c r="A118" s="31"/>
      <c r="B118" s="144">
        <v>80104</v>
      </c>
      <c r="C118" s="392" t="s">
        <v>229</v>
      </c>
      <c r="D118" s="392"/>
      <c r="E118" s="155">
        <f aca="true" t="shared" si="32" ref="E118:T118">SUM(E119:E124)</f>
        <v>36936</v>
      </c>
      <c r="F118" s="155">
        <f t="shared" si="32"/>
        <v>0</v>
      </c>
      <c r="G118" s="155">
        <f t="shared" si="32"/>
        <v>36936</v>
      </c>
      <c r="H118" s="155">
        <f t="shared" si="32"/>
        <v>36936</v>
      </c>
      <c r="I118" s="155">
        <f t="shared" si="32"/>
        <v>31120</v>
      </c>
      <c r="J118" s="156">
        <f t="shared" si="32"/>
        <v>2516</v>
      </c>
      <c r="K118" s="157">
        <f t="shared" si="32"/>
        <v>0</v>
      </c>
      <c r="L118" s="157">
        <f t="shared" si="32"/>
        <v>3300</v>
      </c>
      <c r="M118" s="157">
        <f t="shared" si="32"/>
        <v>0</v>
      </c>
      <c r="N118" s="157">
        <f t="shared" si="32"/>
        <v>0</v>
      </c>
      <c r="O118" s="157">
        <f t="shared" si="32"/>
        <v>0</v>
      </c>
      <c r="P118" s="157">
        <f t="shared" si="32"/>
        <v>0</v>
      </c>
      <c r="Q118" s="157">
        <f t="shared" si="32"/>
        <v>0</v>
      </c>
      <c r="R118" s="157">
        <f t="shared" si="32"/>
        <v>0</v>
      </c>
      <c r="S118" s="157">
        <f t="shared" si="32"/>
        <v>0</v>
      </c>
      <c r="T118" s="157">
        <f t="shared" si="32"/>
        <v>0</v>
      </c>
    </row>
    <row r="119" spans="1:20" ht="12.75" customHeight="1">
      <c r="A119" s="31"/>
      <c r="B119" s="142"/>
      <c r="C119" s="8">
        <v>3020</v>
      </c>
      <c r="D119" s="158" t="s">
        <v>204</v>
      </c>
      <c r="E119" s="154">
        <f>2c!E111</f>
        <v>3300</v>
      </c>
      <c r="F119" s="154">
        <f>2c!F111</f>
        <v>0</v>
      </c>
      <c r="G119" s="154">
        <f>2c!G111</f>
        <v>3300</v>
      </c>
      <c r="H119" s="154">
        <f>2c!H111</f>
        <v>3300</v>
      </c>
      <c r="I119" s="154"/>
      <c r="J119" s="159"/>
      <c r="K119" s="29"/>
      <c r="L119" s="29">
        <f>H119</f>
        <v>3300</v>
      </c>
      <c r="M119" s="29"/>
      <c r="N119" s="29"/>
      <c r="O119" s="29"/>
      <c r="P119" s="29"/>
      <c r="Q119" s="35"/>
      <c r="R119" s="35"/>
      <c r="S119" s="35"/>
      <c r="T119" s="35"/>
    </row>
    <row r="120" spans="1:20" ht="12.75" customHeight="1">
      <c r="A120" s="31"/>
      <c r="B120" s="161"/>
      <c r="C120" s="8">
        <v>4010</v>
      </c>
      <c r="D120" s="158" t="s">
        <v>195</v>
      </c>
      <c r="E120" s="154">
        <f>2c!E113</f>
        <v>23900</v>
      </c>
      <c r="F120" s="154">
        <f>2c!F113</f>
        <v>0</v>
      </c>
      <c r="G120" s="154">
        <f>2c!G113</f>
        <v>23900</v>
      </c>
      <c r="H120" s="154">
        <f>2c!H113</f>
        <v>23900</v>
      </c>
      <c r="I120" s="154">
        <f>H120</f>
        <v>23900</v>
      </c>
      <c r="J120" s="159"/>
      <c r="K120" s="29"/>
      <c r="L120" s="29"/>
      <c r="M120" s="29"/>
      <c r="N120" s="29"/>
      <c r="O120" s="29"/>
      <c r="P120" s="29"/>
      <c r="Q120" s="35"/>
      <c r="R120" s="35"/>
      <c r="S120" s="35"/>
      <c r="T120" s="35"/>
    </row>
    <row r="121" spans="1:20" ht="12.75" customHeight="1">
      <c r="A121" s="31"/>
      <c r="B121" s="161"/>
      <c r="C121" s="8">
        <v>4040</v>
      </c>
      <c r="D121" s="158" t="s">
        <v>196</v>
      </c>
      <c r="E121" s="154">
        <f>2c!E114</f>
        <v>2000</v>
      </c>
      <c r="F121" s="154">
        <f>2c!F114</f>
        <v>0</v>
      </c>
      <c r="G121" s="154">
        <f>2c!G114</f>
        <v>2000</v>
      </c>
      <c r="H121" s="154">
        <f>2c!H114</f>
        <v>2000</v>
      </c>
      <c r="I121" s="154">
        <f>H121</f>
        <v>2000</v>
      </c>
      <c r="J121" s="159"/>
      <c r="K121" s="29"/>
      <c r="L121" s="29"/>
      <c r="M121" s="29"/>
      <c r="N121" s="29"/>
      <c r="O121" s="29"/>
      <c r="P121" s="29"/>
      <c r="Q121" s="35"/>
      <c r="R121" s="35"/>
      <c r="S121" s="35"/>
      <c r="T121" s="35"/>
    </row>
    <row r="122" spans="1:20" ht="12.75" customHeight="1">
      <c r="A122" s="31"/>
      <c r="B122" s="161"/>
      <c r="C122" s="8">
        <v>4110</v>
      </c>
      <c r="D122" s="158" t="s">
        <v>197</v>
      </c>
      <c r="E122" s="154">
        <f>2c!E115</f>
        <v>4500</v>
      </c>
      <c r="F122" s="154">
        <f>2c!F115</f>
        <v>0</v>
      </c>
      <c r="G122" s="154">
        <f>2c!G115</f>
        <v>4500</v>
      </c>
      <c r="H122" s="154">
        <f>2c!H115</f>
        <v>4500</v>
      </c>
      <c r="I122" s="154">
        <f>H122</f>
        <v>4500</v>
      </c>
      <c r="J122" s="159"/>
      <c r="K122" s="29"/>
      <c r="L122" s="29"/>
      <c r="M122" s="29"/>
      <c r="N122" s="29"/>
      <c r="O122" s="29"/>
      <c r="P122" s="29"/>
      <c r="Q122" s="35"/>
      <c r="R122" s="35"/>
      <c r="S122" s="35"/>
      <c r="T122" s="35"/>
    </row>
    <row r="123" spans="1:20" ht="12.75" customHeight="1">
      <c r="A123" s="31"/>
      <c r="B123" s="161"/>
      <c r="C123" s="8">
        <v>4120</v>
      </c>
      <c r="D123" s="158" t="s">
        <v>198</v>
      </c>
      <c r="E123" s="154">
        <f>2c!E116</f>
        <v>720</v>
      </c>
      <c r="F123" s="154">
        <f>2c!F116</f>
        <v>0</v>
      </c>
      <c r="G123" s="154">
        <f>2c!G116</f>
        <v>720</v>
      </c>
      <c r="H123" s="154">
        <f>2c!H116</f>
        <v>720</v>
      </c>
      <c r="I123" s="154">
        <f>H123</f>
        <v>720</v>
      </c>
      <c r="J123" s="159"/>
      <c r="K123" s="29"/>
      <c r="L123" s="29"/>
      <c r="M123" s="29"/>
      <c r="N123" s="29"/>
      <c r="O123" s="29"/>
      <c r="P123" s="29"/>
      <c r="Q123" s="35"/>
      <c r="R123" s="35"/>
      <c r="S123" s="35"/>
      <c r="T123" s="35"/>
    </row>
    <row r="124" spans="1:20" ht="12.75" customHeight="1">
      <c r="A124" s="72"/>
      <c r="B124" s="162"/>
      <c r="C124" s="8">
        <v>4440</v>
      </c>
      <c r="D124" s="158" t="s">
        <v>210</v>
      </c>
      <c r="E124" s="154">
        <f>2c!E119</f>
        <v>2516</v>
      </c>
      <c r="F124" s="154">
        <f>2c!F119</f>
        <v>0</v>
      </c>
      <c r="G124" s="154">
        <f>2c!G119</f>
        <v>2516</v>
      </c>
      <c r="H124" s="154">
        <f>2c!H119</f>
        <v>2516</v>
      </c>
      <c r="I124" s="154"/>
      <c r="J124" s="159">
        <f>H124</f>
        <v>2516</v>
      </c>
      <c r="K124" s="29"/>
      <c r="L124" s="29"/>
      <c r="M124" s="29"/>
      <c r="N124" s="29"/>
      <c r="O124" s="29"/>
      <c r="P124" s="29"/>
      <c r="Q124" s="35"/>
      <c r="R124" s="35"/>
      <c r="S124" s="35"/>
      <c r="T124" s="35"/>
    </row>
    <row r="125" spans="1:20" ht="12.75" customHeight="1">
      <c r="A125" s="163"/>
      <c r="B125" s="144">
        <v>80110</v>
      </c>
      <c r="C125" s="374" t="s">
        <v>230</v>
      </c>
      <c r="D125" s="374"/>
      <c r="E125" s="155">
        <f aca="true" t="shared" si="33" ref="E125:T125">SUM(E126:E141)</f>
        <v>1034143</v>
      </c>
      <c r="F125" s="155">
        <f t="shared" si="33"/>
        <v>2400</v>
      </c>
      <c r="G125" s="155">
        <f t="shared" si="33"/>
        <v>1036543</v>
      </c>
      <c r="H125" s="155">
        <f t="shared" si="33"/>
        <v>1036543</v>
      </c>
      <c r="I125" s="155">
        <f t="shared" si="33"/>
        <v>876700</v>
      </c>
      <c r="J125" s="157">
        <f t="shared" si="33"/>
        <v>112197</v>
      </c>
      <c r="K125" s="157">
        <f t="shared" si="33"/>
        <v>0</v>
      </c>
      <c r="L125" s="157">
        <f t="shared" si="33"/>
        <v>47646</v>
      </c>
      <c r="M125" s="157">
        <f t="shared" si="33"/>
        <v>0</v>
      </c>
      <c r="N125" s="157">
        <f t="shared" si="33"/>
        <v>0</v>
      </c>
      <c r="O125" s="157">
        <f t="shared" si="33"/>
        <v>0</v>
      </c>
      <c r="P125" s="157">
        <f t="shared" si="33"/>
        <v>0</v>
      </c>
      <c r="Q125" s="157">
        <f t="shared" si="33"/>
        <v>0</v>
      </c>
      <c r="R125" s="157">
        <f t="shared" si="33"/>
        <v>0</v>
      </c>
      <c r="S125" s="157">
        <f t="shared" si="33"/>
        <v>0</v>
      </c>
      <c r="T125" s="157">
        <f t="shared" si="33"/>
        <v>0</v>
      </c>
    </row>
    <row r="126" spans="1:20" ht="12.75" customHeight="1">
      <c r="A126" s="31"/>
      <c r="B126" s="131"/>
      <c r="C126" s="8">
        <v>3020</v>
      </c>
      <c r="D126" s="126" t="s">
        <v>204</v>
      </c>
      <c r="E126" s="154">
        <f>2c!E43</f>
        <v>47646</v>
      </c>
      <c r="F126" s="154">
        <f>2c!F43</f>
        <v>0</v>
      </c>
      <c r="G126" s="154">
        <f>2c!G43</f>
        <v>47646</v>
      </c>
      <c r="H126" s="154">
        <f>2c!H43</f>
        <v>47646</v>
      </c>
      <c r="I126" s="154"/>
      <c r="J126" s="159"/>
      <c r="K126" s="29"/>
      <c r="L126" s="29">
        <f>H126</f>
        <v>47646</v>
      </c>
      <c r="M126" s="29"/>
      <c r="N126" s="29"/>
      <c r="O126" s="29"/>
      <c r="P126" s="29"/>
      <c r="Q126" s="35"/>
      <c r="R126" s="35"/>
      <c r="S126" s="35"/>
      <c r="T126" s="35"/>
    </row>
    <row r="127" spans="1:20" ht="12.75" customHeight="1">
      <c r="A127" s="31"/>
      <c r="B127" s="131"/>
      <c r="C127" s="8">
        <v>4010</v>
      </c>
      <c r="D127" s="126" t="s">
        <v>195</v>
      </c>
      <c r="E127" s="154">
        <f>2c!E45</f>
        <v>686800</v>
      </c>
      <c r="F127" s="154">
        <f>2c!F45</f>
        <v>0</v>
      </c>
      <c r="G127" s="154">
        <f>2c!G45</f>
        <v>686800</v>
      </c>
      <c r="H127" s="154">
        <f>2c!H45</f>
        <v>686800</v>
      </c>
      <c r="I127" s="154">
        <f>H127</f>
        <v>686800</v>
      </c>
      <c r="J127" s="159"/>
      <c r="K127" s="29"/>
      <c r="L127" s="29"/>
      <c r="M127" s="29"/>
      <c r="N127" s="29"/>
      <c r="O127" s="29"/>
      <c r="P127" s="29"/>
      <c r="Q127" s="35"/>
      <c r="R127" s="35"/>
      <c r="S127" s="35"/>
      <c r="T127" s="35"/>
    </row>
    <row r="128" spans="1:20" ht="12.75" customHeight="1">
      <c r="A128" s="31"/>
      <c r="B128" s="131"/>
      <c r="C128" s="8">
        <v>4040</v>
      </c>
      <c r="D128" s="126" t="s">
        <v>196</v>
      </c>
      <c r="E128" s="154">
        <f>2c!E46</f>
        <v>50800</v>
      </c>
      <c r="F128" s="154">
        <f>2c!F46</f>
        <v>2400</v>
      </c>
      <c r="G128" s="154">
        <f>2c!G46</f>
        <v>53200</v>
      </c>
      <c r="H128" s="154">
        <f>2c!H46</f>
        <v>53200</v>
      </c>
      <c r="I128" s="154">
        <f>H128</f>
        <v>53200</v>
      </c>
      <c r="J128" s="159"/>
      <c r="K128" s="29"/>
      <c r="L128" s="29"/>
      <c r="M128" s="29"/>
      <c r="N128" s="29"/>
      <c r="O128" s="29"/>
      <c r="P128" s="29"/>
      <c r="Q128" s="35"/>
      <c r="R128" s="35"/>
      <c r="S128" s="35"/>
      <c r="T128" s="35"/>
    </row>
    <row r="129" spans="1:253" s="133" customFormat="1" ht="12.75" customHeight="1">
      <c r="A129" s="31"/>
      <c r="B129" s="131"/>
      <c r="C129" s="8">
        <v>4110</v>
      </c>
      <c r="D129" s="126" t="s">
        <v>197</v>
      </c>
      <c r="E129" s="154">
        <f>2c!E47</f>
        <v>117500</v>
      </c>
      <c r="F129" s="154">
        <f>2c!F47</f>
        <v>0</v>
      </c>
      <c r="G129" s="154">
        <f>2c!G47</f>
        <v>117500</v>
      </c>
      <c r="H129" s="154">
        <f>2c!H47</f>
        <v>117500</v>
      </c>
      <c r="I129" s="154">
        <f>H129</f>
        <v>117500</v>
      </c>
      <c r="J129" s="159"/>
      <c r="K129" s="128"/>
      <c r="L129" s="128"/>
      <c r="M129" s="128"/>
      <c r="N129" s="128"/>
      <c r="O129" s="128"/>
      <c r="P129" s="128"/>
      <c r="Q129" s="132"/>
      <c r="R129" s="132"/>
      <c r="S129" s="132"/>
      <c r="T129" s="132"/>
      <c r="IO129" s="2"/>
      <c r="IP129" s="2"/>
      <c r="IQ129"/>
      <c r="IR129"/>
      <c r="IS129"/>
    </row>
    <row r="130" spans="1:20" ht="12.75" customHeight="1">
      <c r="A130" s="31"/>
      <c r="B130" s="131"/>
      <c r="C130" s="8">
        <v>4120</v>
      </c>
      <c r="D130" s="126" t="s">
        <v>198</v>
      </c>
      <c r="E130" s="154">
        <f>2c!E48</f>
        <v>19200</v>
      </c>
      <c r="F130" s="154">
        <f>2c!F48</f>
        <v>0</v>
      </c>
      <c r="G130" s="154">
        <f>2c!G48</f>
        <v>19200</v>
      </c>
      <c r="H130" s="154">
        <f>2c!H48</f>
        <v>19200</v>
      </c>
      <c r="I130" s="154">
        <f>H130</f>
        <v>19200</v>
      </c>
      <c r="J130" s="159"/>
      <c r="K130" s="29"/>
      <c r="L130" s="29"/>
      <c r="M130" s="29"/>
      <c r="N130" s="29"/>
      <c r="O130" s="29"/>
      <c r="P130" s="29"/>
      <c r="Q130" s="35"/>
      <c r="R130" s="35"/>
      <c r="S130" s="35"/>
      <c r="T130" s="35"/>
    </row>
    <row r="131" spans="1:20" ht="12.75" customHeight="1">
      <c r="A131" s="31"/>
      <c r="B131" s="131"/>
      <c r="C131" s="8">
        <v>4210</v>
      </c>
      <c r="D131" s="126" t="s">
        <v>193</v>
      </c>
      <c r="E131" s="154">
        <f>2c!E49</f>
        <v>43800</v>
      </c>
      <c r="F131" s="154">
        <f>2c!F49</f>
        <v>0</v>
      </c>
      <c r="G131" s="154">
        <f>2c!G49</f>
        <v>43800</v>
      </c>
      <c r="H131" s="154">
        <f>2c!H49</f>
        <v>43800</v>
      </c>
      <c r="I131" s="154"/>
      <c r="J131" s="159">
        <f aca="true" t="shared" si="34" ref="J131:J141">H131</f>
        <v>43800</v>
      </c>
      <c r="K131" s="29"/>
      <c r="L131" s="29"/>
      <c r="M131" s="29"/>
      <c r="N131" s="29"/>
      <c r="O131" s="29"/>
      <c r="P131" s="29"/>
      <c r="Q131" s="35"/>
      <c r="R131" s="35"/>
      <c r="S131" s="35"/>
      <c r="T131" s="35"/>
    </row>
    <row r="132" spans="1:20" ht="12.75" customHeight="1">
      <c r="A132" s="31"/>
      <c r="B132" s="131"/>
      <c r="C132" s="8">
        <v>4240</v>
      </c>
      <c r="D132" s="126" t="s">
        <v>226</v>
      </c>
      <c r="E132" s="154">
        <f>2c!E50</f>
        <v>2000</v>
      </c>
      <c r="F132" s="154">
        <f>2c!F50</f>
        <v>0</v>
      </c>
      <c r="G132" s="154">
        <f>2c!G50</f>
        <v>2000</v>
      </c>
      <c r="H132" s="154">
        <f>2c!H50</f>
        <v>2000</v>
      </c>
      <c r="I132" s="154"/>
      <c r="J132" s="159">
        <f t="shared" si="34"/>
        <v>2000</v>
      </c>
      <c r="K132" s="29"/>
      <c r="L132" s="29"/>
      <c r="M132" s="29"/>
      <c r="N132" s="29"/>
      <c r="O132" s="29"/>
      <c r="P132" s="29"/>
      <c r="Q132" s="35"/>
      <c r="R132" s="35"/>
      <c r="S132" s="35"/>
      <c r="T132" s="35"/>
    </row>
    <row r="133" spans="1:20" ht="12.75" customHeight="1">
      <c r="A133" s="31"/>
      <c r="B133" s="131"/>
      <c r="C133" s="8">
        <v>4260</v>
      </c>
      <c r="D133" s="126" t="s">
        <v>206</v>
      </c>
      <c r="E133" s="154">
        <f>2c!E51</f>
        <v>9500</v>
      </c>
      <c r="F133" s="154">
        <f>2c!F51</f>
        <v>0</v>
      </c>
      <c r="G133" s="154">
        <f>2c!G51</f>
        <v>9500</v>
      </c>
      <c r="H133" s="154">
        <f>2c!H51</f>
        <v>9500</v>
      </c>
      <c r="I133" s="154"/>
      <c r="J133" s="159">
        <f t="shared" si="34"/>
        <v>9500</v>
      </c>
      <c r="K133" s="29"/>
      <c r="L133" s="29"/>
      <c r="M133" s="29"/>
      <c r="N133" s="29"/>
      <c r="O133" s="29"/>
      <c r="P133" s="29"/>
      <c r="Q133" s="35"/>
      <c r="R133" s="35"/>
      <c r="S133" s="35"/>
      <c r="T133" s="35"/>
    </row>
    <row r="134" spans="1:20" ht="12.75" customHeight="1">
      <c r="A134" s="31"/>
      <c r="B134" s="131"/>
      <c r="C134" s="125">
        <v>4270</v>
      </c>
      <c r="D134" s="126" t="s">
        <v>178</v>
      </c>
      <c r="E134" s="154">
        <f>2c!E52</f>
        <v>3000</v>
      </c>
      <c r="F134" s="154">
        <f>2c!F52</f>
        <v>0</v>
      </c>
      <c r="G134" s="154">
        <f>2c!G52</f>
        <v>3000</v>
      </c>
      <c r="H134" s="154">
        <f>2c!H52</f>
        <v>3000</v>
      </c>
      <c r="I134" s="154"/>
      <c r="J134" s="159">
        <f t="shared" si="34"/>
        <v>3000</v>
      </c>
      <c r="K134" s="29"/>
      <c r="L134" s="29"/>
      <c r="M134" s="29"/>
      <c r="N134" s="29"/>
      <c r="O134" s="29"/>
      <c r="P134" s="29"/>
      <c r="Q134" s="35"/>
      <c r="R134" s="35"/>
      <c r="S134" s="35"/>
      <c r="T134" s="35"/>
    </row>
    <row r="135" spans="1:20" ht="12.75" customHeight="1">
      <c r="A135" s="31"/>
      <c r="B135" s="131"/>
      <c r="C135" s="125">
        <v>4280</v>
      </c>
      <c r="D135" s="126" t="s">
        <v>227</v>
      </c>
      <c r="E135" s="154">
        <f>2c!E53</f>
        <v>600</v>
      </c>
      <c r="F135" s="154">
        <f>2c!F53</f>
        <v>0</v>
      </c>
      <c r="G135" s="154">
        <f>2c!G53</f>
        <v>600</v>
      </c>
      <c r="H135" s="154">
        <f>2c!H53</f>
        <v>600</v>
      </c>
      <c r="I135" s="154"/>
      <c r="J135" s="159">
        <f t="shared" si="34"/>
        <v>600</v>
      </c>
      <c r="K135" s="29"/>
      <c r="L135" s="29"/>
      <c r="M135" s="29"/>
      <c r="N135" s="29"/>
      <c r="O135" s="29"/>
      <c r="P135" s="29"/>
      <c r="Q135" s="35"/>
      <c r="R135" s="35"/>
      <c r="S135" s="35"/>
      <c r="T135" s="35"/>
    </row>
    <row r="136" spans="1:20" ht="12.75" customHeight="1">
      <c r="A136" s="31"/>
      <c r="B136" s="131"/>
      <c r="C136" s="8">
        <v>4300</v>
      </c>
      <c r="D136" s="126" t="s">
        <v>201</v>
      </c>
      <c r="E136" s="154">
        <f>2c!E54</f>
        <v>12297</v>
      </c>
      <c r="F136" s="154">
        <f>2c!F54</f>
        <v>0</v>
      </c>
      <c r="G136" s="154">
        <f>2c!G54</f>
        <v>12297</v>
      </c>
      <c r="H136" s="154">
        <f>2c!H54</f>
        <v>12297</v>
      </c>
      <c r="I136" s="154"/>
      <c r="J136" s="159">
        <f t="shared" si="34"/>
        <v>12297</v>
      </c>
      <c r="K136" s="29"/>
      <c r="L136" s="29"/>
      <c r="M136" s="29"/>
      <c r="N136" s="29"/>
      <c r="O136" s="29"/>
      <c r="P136" s="29"/>
      <c r="Q136" s="35"/>
      <c r="R136" s="35"/>
      <c r="S136" s="35"/>
      <c r="T136" s="35"/>
    </row>
    <row r="137" spans="1:20" ht="12.75" customHeight="1">
      <c r="A137" s="31"/>
      <c r="B137" s="131"/>
      <c r="C137" s="125">
        <v>4350</v>
      </c>
      <c r="D137" s="126" t="s">
        <v>207</v>
      </c>
      <c r="E137" s="154">
        <f>2c!E55</f>
        <v>700</v>
      </c>
      <c r="F137" s="154">
        <f>2c!F55</f>
        <v>0</v>
      </c>
      <c r="G137" s="154">
        <f>2c!G55</f>
        <v>700</v>
      </c>
      <c r="H137" s="154">
        <f>2c!H55</f>
        <v>700</v>
      </c>
      <c r="I137" s="154"/>
      <c r="J137" s="159">
        <f t="shared" si="34"/>
        <v>700</v>
      </c>
      <c r="K137" s="29"/>
      <c r="L137" s="29"/>
      <c r="M137" s="29"/>
      <c r="N137" s="29"/>
      <c r="O137" s="29"/>
      <c r="P137" s="29"/>
      <c r="Q137" s="35"/>
      <c r="R137" s="35"/>
      <c r="S137" s="35"/>
      <c r="T137" s="35"/>
    </row>
    <row r="138" spans="1:20" ht="12.75" customHeight="1">
      <c r="A138" s="31"/>
      <c r="B138" s="131"/>
      <c r="C138" s="125">
        <v>4370</v>
      </c>
      <c r="D138" s="126" t="s">
        <v>209</v>
      </c>
      <c r="E138" s="154">
        <f>2c!E56</f>
        <v>1000</v>
      </c>
      <c r="F138" s="154">
        <f>2c!F56</f>
        <v>0</v>
      </c>
      <c r="G138" s="154">
        <f>2c!G56</f>
        <v>1000</v>
      </c>
      <c r="H138" s="154">
        <f>2c!H56</f>
        <v>1000</v>
      </c>
      <c r="I138" s="154"/>
      <c r="J138" s="159">
        <f t="shared" si="34"/>
        <v>1000</v>
      </c>
      <c r="K138" s="29"/>
      <c r="L138" s="29"/>
      <c r="M138" s="29"/>
      <c r="N138" s="29"/>
      <c r="O138" s="29"/>
      <c r="P138" s="29"/>
      <c r="Q138" s="35"/>
      <c r="R138" s="35"/>
      <c r="S138" s="35"/>
      <c r="T138" s="35"/>
    </row>
    <row r="139" spans="1:20" ht="12.75" customHeight="1">
      <c r="A139" s="31"/>
      <c r="B139" s="131"/>
      <c r="C139" s="8">
        <v>4410</v>
      </c>
      <c r="D139" s="126" t="s">
        <v>202</v>
      </c>
      <c r="E139" s="154">
        <f>2c!E57</f>
        <v>2600</v>
      </c>
      <c r="F139" s="154">
        <f>2c!F57</f>
        <v>0</v>
      </c>
      <c r="G139" s="154">
        <f>2c!G57</f>
        <v>2600</v>
      </c>
      <c r="H139" s="154">
        <f>2c!H57</f>
        <v>2600</v>
      </c>
      <c r="I139" s="154"/>
      <c r="J139" s="159">
        <f t="shared" si="34"/>
        <v>2600</v>
      </c>
      <c r="K139" s="29"/>
      <c r="L139" s="29"/>
      <c r="M139" s="29"/>
      <c r="N139" s="29"/>
      <c r="O139" s="29"/>
      <c r="P139" s="29"/>
      <c r="Q139" s="35"/>
      <c r="R139" s="35"/>
      <c r="S139" s="35"/>
      <c r="T139" s="35"/>
    </row>
    <row r="140" spans="1:20" ht="12.75" customHeight="1">
      <c r="A140" s="31"/>
      <c r="B140" s="131"/>
      <c r="C140" s="8">
        <v>4430</v>
      </c>
      <c r="D140" s="126" t="s">
        <v>188</v>
      </c>
      <c r="E140" s="154">
        <f>2c!E58</f>
        <v>800</v>
      </c>
      <c r="F140" s="154">
        <f>2c!F58</f>
        <v>0</v>
      </c>
      <c r="G140" s="154">
        <f>2c!G58</f>
        <v>800</v>
      </c>
      <c r="H140" s="154">
        <f>2c!H58</f>
        <v>800</v>
      </c>
      <c r="I140" s="154"/>
      <c r="J140" s="159">
        <f t="shared" si="34"/>
        <v>800</v>
      </c>
      <c r="K140" s="29"/>
      <c r="L140" s="29"/>
      <c r="M140" s="29"/>
      <c r="N140" s="29"/>
      <c r="O140" s="29"/>
      <c r="P140" s="29"/>
      <c r="Q140" s="35"/>
      <c r="R140" s="35"/>
      <c r="S140" s="35"/>
      <c r="T140" s="35"/>
    </row>
    <row r="141" spans="1:20" ht="12.75" customHeight="1">
      <c r="A141" s="31"/>
      <c r="B141" s="131"/>
      <c r="C141" s="8">
        <v>4440</v>
      </c>
      <c r="D141" s="126" t="s">
        <v>210</v>
      </c>
      <c r="E141" s="154">
        <f>2c!E59</f>
        <v>35900</v>
      </c>
      <c r="F141" s="154">
        <f>2c!F59</f>
        <v>0</v>
      </c>
      <c r="G141" s="154">
        <f>2c!G59</f>
        <v>35900</v>
      </c>
      <c r="H141" s="154">
        <f>2c!H59</f>
        <v>35900</v>
      </c>
      <c r="I141" s="154"/>
      <c r="J141" s="159">
        <f t="shared" si="34"/>
        <v>35900</v>
      </c>
      <c r="K141" s="29"/>
      <c r="L141" s="29"/>
      <c r="M141" s="29"/>
      <c r="N141" s="29"/>
      <c r="O141" s="29"/>
      <c r="P141" s="29"/>
      <c r="Q141" s="35"/>
      <c r="R141" s="35"/>
      <c r="S141" s="35"/>
      <c r="T141" s="35"/>
    </row>
    <row r="142" spans="1:20" ht="12.75" customHeight="1">
      <c r="A142" s="31"/>
      <c r="B142" s="71">
        <v>80113</v>
      </c>
      <c r="C142" s="374" t="s">
        <v>231</v>
      </c>
      <c r="D142" s="374"/>
      <c r="E142" s="16">
        <f aca="true" t="shared" si="35" ref="E142:T142">SUM(E143:E150)</f>
        <v>199798.38</v>
      </c>
      <c r="F142" s="16">
        <f t="shared" si="35"/>
        <v>0</v>
      </c>
      <c r="G142" s="16">
        <f t="shared" si="35"/>
        <v>199798.38</v>
      </c>
      <c r="H142" s="16">
        <f t="shared" si="35"/>
        <v>199798.38</v>
      </c>
      <c r="I142" s="16">
        <f t="shared" si="35"/>
        <v>42400</v>
      </c>
      <c r="J142" s="43">
        <f t="shared" si="35"/>
        <v>157398.38</v>
      </c>
      <c r="K142" s="43">
        <f t="shared" si="35"/>
        <v>0</v>
      </c>
      <c r="L142" s="43">
        <f t="shared" si="35"/>
        <v>0</v>
      </c>
      <c r="M142" s="43">
        <f t="shared" si="35"/>
        <v>0</v>
      </c>
      <c r="N142" s="43">
        <f t="shared" si="35"/>
        <v>0</v>
      </c>
      <c r="O142" s="43">
        <f t="shared" si="35"/>
        <v>0</v>
      </c>
      <c r="P142" s="43">
        <f t="shared" si="35"/>
        <v>0</v>
      </c>
      <c r="Q142" s="43">
        <f t="shared" si="35"/>
        <v>0</v>
      </c>
      <c r="R142" s="43">
        <f t="shared" si="35"/>
        <v>0</v>
      </c>
      <c r="S142" s="43">
        <f t="shared" si="35"/>
        <v>0</v>
      </c>
      <c r="T142" s="43">
        <f t="shared" si="35"/>
        <v>0</v>
      </c>
    </row>
    <row r="143" spans="1:20" ht="12.75" customHeight="1">
      <c r="A143" s="31"/>
      <c r="B143" s="164"/>
      <c r="C143" s="8">
        <v>4010</v>
      </c>
      <c r="D143" s="126" t="s">
        <v>195</v>
      </c>
      <c r="E143" s="154">
        <f>2a!E131</f>
        <v>32000</v>
      </c>
      <c r="F143" s="154">
        <f>2a!F131</f>
        <v>0</v>
      </c>
      <c r="G143" s="154">
        <f>2a!G131</f>
        <v>32000</v>
      </c>
      <c r="H143" s="154">
        <f aca="true" t="shared" si="36" ref="H143:H150">E143</f>
        <v>32000</v>
      </c>
      <c r="I143" s="154">
        <f>H143</f>
        <v>32000</v>
      </c>
      <c r="J143" s="159"/>
      <c r="K143" s="29"/>
      <c r="L143" s="29"/>
      <c r="M143" s="29"/>
      <c r="N143" s="29"/>
      <c r="O143" s="29"/>
      <c r="P143" s="29"/>
      <c r="Q143" s="35"/>
      <c r="R143" s="35"/>
      <c r="S143" s="35"/>
      <c r="T143" s="35"/>
    </row>
    <row r="144" spans="1:20" ht="12.75" customHeight="1">
      <c r="A144" s="31"/>
      <c r="B144" s="164"/>
      <c r="C144" s="8">
        <v>4040</v>
      </c>
      <c r="D144" s="126" t="s">
        <v>196</v>
      </c>
      <c r="E144" s="154">
        <f>2a!E132</f>
        <v>3400</v>
      </c>
      <c r="F144" s="154">
        <f>2a!F132</f>
        <v>0</v>
      </c>
      <c r="G144" s="154">
        <f>2a!G132</f>
        <v>3400</v>
      </c>
      <c r="H144" s="154">
        <f t="shared" si="36"/>
        <v>3400</v>
      </c>
      <c r="I144" s="154">
        <f>H144</f>
        <v>3400</v>
      </c>
      <c r="J144" s="159"/>
      <c r="K144" s="29"/>
      <c r="L144" s="29"/>
      <c r="M144" s="29"/>
      <c r="N144" s="29"/>
      <c r="O144" s="29"/>
      <c r="P144" s="29"/>
      <c r="Q144" s="35"/>
      <c r="R144" s="35"/>
      <c r="S144" s="35"/>
      <c r="T144" s="35"/>
    </row>
    <row r="145" spans="1:20" ht="12.75" customHeight="1">
      <c r="A145" s="31"/>
      <c r="B145" s="164"/>
      <c r="C145" s="8">
        <v>4110</v>
      </c>
      <c r="D145" s="126" t="s">
        <v>197</v>
      </c>
      <c r="E145" s="154">
        <f>2a!E133</f>
        <v>6000</v>
      </c>
      <c r="F145" s="154">
        <f>2a!F133</f>
        <v>0</v>
      </c>
      <c r="G145" s="154">
        <f>2a!G133</f>
        <v>6000</v>
      </c>
      <c r="H145" s="154">
        <f t="shared" si="36"/>
        <v>6000</v>
      </c>
      <c r="I145" s="154">
        <f>H145</f>
        <v>6000</v>
      </c>
      <c r="J145" s="159"/>
      <c r="K145" s="29"/>
      <c r="L145" s="29"/>
      <c r="M145" s="29"/>
      <c r="N145" s="29"/>
      <c r="O145" s="29"/>
      <c r="P145" s="29"/>
      <c r="Q145" s="35"/>
      <c r="R145" s="35"/>
      <c r="S145" s="35"/>
      <c r="T145" s="35"/>
    </row>
    <row r="146" spans="1:20" ht="12.75" customHeight="1">
      <c r="A146" s="31"/>
      <c r="B146" s="164"/>
      <c r="C146" s="8">
        <v>4120</v>
      </c>
      <c r="D146" s="126" t="s">
        <v>198</v>
      </c>
      <c r="E146" s="154">
        <f>2a!E134</f>
        <v>1000</v>
      </c>
      <c r="F146" s="154">
        <f>2a!F134</f>
        <v>0</v>
      </c>
      <c r="G146" s="154">
        <f>2a!G134</f>
        <v>1000</v>
      </c>
      <c r="H146" s="154">
        <f t="shared" si="36"/>
        <v>1000</v>
      </c>
      <c r="I146" s="154">
        <f>H146</f>
        <v>1000</v>
      </c>
      <c r="J146" s="159"/>
      <c r="K146" s="29"/>
      <c r="L146" s="29"/>
      <c r="M146" s="29"/>
      <c r="N146" s="29"/>
      <c r="O146" s="29"/>
      <c r="P146" s="29"/>
      <c r="Q146" s="35"/>
      <c r="R146" s="35"/>
      <c r="S146" s="35"/>
      <c r="T146" s="35"/>
    </row>
    <row r="147" spans="1:20" ht="12.75" customHeight="1">
      <c r="A147" s="31"/>
      <c r="B147" s="164"/>
      <c r="C147" s="8">
        <v>4210</v>
      </c>
      <c r="D147" s="126" t="s">
        <v>193</v>
      </c>
      <c r="E147" s="154">
        <f>2a!E136</f>
        <v>10000</v>
      </c>
      <c r="F147" s="154">
        <f>2a!F136</f>
        <v>0</v>
      </c>
      <c r="G147" s="154">
        <f>2a!G136</f>
        <v>10000</v>
      </c>
      <c r="H147" s="154">
        <f t="shared" si="36"/>
        <v>10000</v>
      </c>
      <c r="I147" s="154"/>
      <c r="J147" s="159">
        <f>H147</f>
        <v>10000</v>
      </c>
      <c r="K147" s="29"/>
      <c r="L147" s="29"/>
      <c r="M147" s="29"/>
      <c r="N147" s="29"/>
      <c r="O147" s="29"/>
      <c r="P147" s="29"/>
      <c r="Q147" s="35"/>
      <c r="R147" s="35"/>
      <c r="S147" s="35"/>
      <c r="T147" s="35"/>
    </row>
    <row r="148" spans="1:20" ht="12.75" customHeight="1">
      <c r="A148" s="31"/>
      <c r="B148" s="164"/>
      <c r="C148" s="8">
        <v>4300</v>
      </c>
      <c r="D148" s="126" t="s">
        <v>201</v>
      </c>
      <c r="E148" s="154">
        <f>2a!E137</f>
        <v>140000</v>
      </c>
      <c r="F148" s="154">
        <f>2a!F137</f>
        <v>0</v>
      </c>
      <c r="G148" s="154">
        <f>2a!G137</f>
        <v>140000</v>
      </c>
      <c r="H148" s="154">
        <f t="shared" si="36"/>
        <v>140000</v>
      </c>
      <c r="I148" s="154"/>
      <c r="J148" s="159">
        <f>H148</f>
        <v>140000</v>
      </c>
      <c r="K148" s="29"/>
      <c r="L148" s="29"/>
      <c r="M148" s="29"/>
      <c r="N148" s="29"/>
      <c r="O148" s="29"/>
      <c r="P148" s="29"/>
      <c r="Q148" s="35"/>
      <c r="R148" s="35"/>
      <c r="S148" s="35"/>
      <c r="T148" s="35"/>
    </row>
    <row r="149" spans="1:20" ht="12.75" customHeight="1">
      <c r="A149" s="31"/>
      <c r="B149" s="164"/>
      <c r="C149" s="8">
        <v>4430</v>
      </c>
      <c r="D149" s="126" t="s">
        <v>188</v>
      </c>
      <c r="E149" s="154">
        <f>2a!E138</f>
        <v>5000</v>
      </c>
      <c r="F149" s="154">
        <f>2a!F138</f>
        <v>0</v>
      </c>
      <c r="G149" s="154">
        <f>2a!G138</f>
        <v>5000</v>
      </c>
      <c r="H149" s="154">
        <f t="shared" si="36"/>
        <v>5000</v>
      </c>
      <c r="I149" s="154"/>
      <c r="J149" s="159">
        <f>H149</f>
        <v>5000</v>
      </c>
      <c r="K149" s="29"/>
      <c r="L149" s="29"/>
      <c r="M149" s="29"/>
      <c r="N149" s="29"/>
      <c r="O149" s="29"/>
      <c r="P149" s="29"/>
      <c r="Q149" s="35"/>
      <c r="R149" s="35"/>
      <c r="S149" s="35"/>
      <c r="T149" s="35"/>
    </row>
    <row r="150" spans="1:20" ht="12.75" customHeight="1">
      <c r="A150" s="31"/>
      <c r="B150" s="164"/>
      <c r="C150" s="33">
        <v>4440</v>
      </c>
      <c r="D150" s="51" t="s">
        <v>210</v>
      </c>
      <c r="E150" s="154">
        <f>2a!E139</f>
        <v>2398.38</v>
      </c>
      <c r="F150" s="154">
        <f>2a!F139</f>
        <v>0</v>
      </c>
      <c r="G150" s="154">
        <f>2a!G139</f>
        <v>2398.38</v>
      </c>
      <c r="H150" s="154">
        <f t="shared" si="36"/>
        <v>2398.38</v>
      </c>
      <c r="I150" s="154"/>
      <c r="J150" s="159">
        <f>H150</f>
        <v>2398.38</v>
      </c>
      <c r="K150" s="29"/>
      <c r="L150" s="29"/>
      <c r="M150" s="29"/>
      <c r="N150" s="29"/>
      <c r="O150" s="29"/>
      <c r="P150" s="29"/>
      <c r="Q150" s="35"/>
      <c r="R150" s="35"/>
      <c r="S150" s="35"/>
      <c r="T150" s="35"/>
    </row>
    <row r="151" spans="1:20" ht="12.75" customHeight="1">
      <c r="A151" s="31"/>
      <c r="B151" s="144">
        <v>80146</v>
      </c>
      <c r="C151" s="374" t="s">
        <v>232</v>
      </c>
      <c r="D151" s="374"/>
      <c r="E151" s="155">
        <f aca="true" t="shared" si="37" ref="E151:T151">SUM(E152:E154)</f>
        <v>14550</v>
      </c>
      <c r="F151" s="155">
        <f t="shared" si="37"/>
        <v>0</v>
      </c>
      <c r="G151" s="155">
        <f t="shared" si="37"/>
        <v>14550</v>
      </c>
      <c r="H151" s="155">
        <f t="shared" si="37"/>
        <v>14550</v>
      </c>
      <c r="I151" s="155">
        <f t="shared" si="37"/>
        <v>0</v>
      </c>
      <c r="J151" s="156">
        <f t="shared" si="37"/>
        <v>14550</v>
      </c>
      <c r="K151" s="157">
        <f t="shared" si="37"/>
        <v>0</v>
      </c>
      <c r="L151" s="157">
        <f t="shared" si="37"/>
        <v>0</v>
      </c>
      <c r="M151" s="157">
        <f t="shared" si="37"/>
        <v>0</v>
      </c>
      <c r="N151" s="157">
        <f t="shared" si="37"/>
        <v>0</v>
      </c>
      <c r="O151" s="157">
        <f t="shared" si="37"/>
        <v>0</v>
      </c>
      <c r="P151" s="157">
        <f t="shared" si="37"/>
        <v>0</v>
      </c>
      <c r="Q151" s="157">
        <f t="shared" si="37"/>
        <v>0</v>
      </c>
      <c r="R151" s="157">
        <f t="shared" si="37"/>
        <v>0</v>
      </c>
      <c r="S151" s="157">
        <f t="shared" si="37"/>
        <v>0</v>
      </c>
      <c r="T151" s="157">
        <f t="shared" si="37"/>
        <v>0</v>
      </c>
    </row>
    <row r="152" spans="1:20" ht="12.75" customHeight="1">
      <c r="A152" s="31"/>
      <c r="B152" s="142"/>
      <c r="C152" s="33">
        <v>4210</v>
      </c>
      <c r="D152" s="51" t="s">
        <v>193</v>
      </c>
      <c r="E152" s="154">
        <f>2c!E63+2c!E121</f>
        <v>3000</v>
      </c>
      <c r="F152" s="154">
        <f>2c!F63+2c!F121</f>
        <v>0</v>
      </c>
      <c r="G152" s="154">
        <f>2c!G63+2c!G121</f>
        <v>3000</v>
      </c>
      <c r="H152" s="154">
        <f>E152</f>
        <v>3000</v>
      </c>
      <c r="I152" s="154"/>
      <c r="J152" s="159">
        <f>H152</f>
        <v>3000</v>
      </c>
      <c r="K152" s="29"/>
      <c r="L152" s="29"/>
      <c r="M152" s="29"/>
      <c r="N152" s="29"/>
      <c r="O152" s="29"/>
      <c r="P152" s="29"/>
      <c r="Q152" s="35"/>
      <c r="R152" s="35"/>
      <c r="S152" s="35"/>
      <c r="T152" s="35"/>
    </row>
    <row r="153" spans="1:20" ht="12.75" customHeight="1">
      <c r="A153" s="31"/>
      <c r="B153" s="165"/>
      <c r="C153" s="8">
        <v>4410</v>
      </c>
      <c r="D153" s="126" t="s">
        <v>202</v>
      </c>
      <c r="E153" s="154">
        <f>2c!E64+2c!E122</f>
        <v>2600</v>
      </c>
      <c r="F153" s="154">
        <f>2c!F64+2c!F122</f>
        <v>0</v>
      </c>
      <c r="G153" s="154">
        <f>2c!G64+2c!G122</f>
        <v>2600</v>
      </c>
      <c r="H153" s="154">
        <f>E153</f>
        <v>2600</v>
      </c>
      <c r="I153" s="154"/>
      <c r="J153" s="159">
        <f>H153</f>
        <v>2600</v>
      </c>
      <c r="K153" s="29"/>
      <c r="L153" s="29"/>
      <c r="M153" s="29"/>
      <c r="N153" s="29"/>
      <c r="O153" s="29"/>
      <c r="P153" s="29"/>
      <c r="Q153" s="35"/>
      <c r="R153" s="35"/>
      <c r="S153" s="35"/>
      <c r="T153" s="35"/>
    </row>
    <row r="154" spans="1:20" ht="12.75" customHeight="1">
      <c r="A154" s="31"/>
      <c r="B154" s="141"/>
      <c r="C154" s="125">
        <v>4700</v>
      </c>
      <c r="D154" s="126" t="s">
        <v>211</v>
      </c>
      <c r="E154" s="154">
        <f>2c!E65+2c!E123</f>
        <v>8950</v>
      </c>
      <c r="F154" s="154">
        <f>2c!F65+2c!F123</f>
        <v>0</v>
      </c>
      <c r="G154" s="154">
        <f>2c!G65+2c!G123</f>
        <v>8950</v>
      </c>
      <c r="H154" s="154">
        <f>E154</f>
        <v>8950</v>
      </c>
      <c r="I154" s="154"/>
      <c r="J154" s="159">
        <f>H154</f>
        <v>8950</v>
      </c>
      <c r="K154" s="29"/>
      <c r="L154" s="29"/>
      <c r="M154" s="29"/>
      <c r="N154" s="29"/>
      <c r="O154" s="29"/>
      <c r="P154" s="29"/>
      <c r="Q154" s="35"/>
      <c r="R154" s="35"/>
      <c r="S154" s="35"/>
      <c r="T154" s="35"/>
    </row>
    <row r="155" spans="1:20" ht="12.75" customHeight="1">
      <c r="A155" s="31"/>
      <c r="B155" s="166">
        <v>80195</v>
      </c>
      <c r="C155" s="371" t="s">
        <v>117</v>
      </c>
      <c r="D155" s="371"/>
      <c r="E155" s="155">
        <f aca="true" t="shared" si="38" ref="E155:T155">SUM(E156:E159)</f>
        <v>99900</v>
      </c>
      <c r="F155" s="155">
        <f t="shared" si="38"/>
        <v>0</v>
      </c>
      <c r="G155" s="155">
        <f t="shared" si="38"/>
        <v>99900</v>
      </c>
      <c r="H155" s="155">
        <f t="shared" si="38"/>
        <v>89900</v>
      </c>
      <c r="I155" s="167">
        <f t="shared" si="38"/>
        <v>8100</v>
      </c>
      <c r="J155" s="167">
        <f t="shared" si="38"/>
        <v>81800</v>
      </c>
      <c r="K155" s="167">
        <f t="shared" si="38"/>
        <v>0</v>
      </c>
      <c r="L155" s="167">
        <f t="shared" si="38"/>
        <v>0</v>
      </c>
      <c r="M155" s="167">
        <f t="shared" si="38"/>
        <v>0</v>
      </c>
      <c r="N155" s="167">
        <f t="shared" si="38"/>
        <v>0</v>
      </c>
      <c r="O155" s="167">
        <f t="shared" si="38"/>
        <v>0</v>
      </c>
      <c r="P155" s="167">
        <f t="shared" si="38"/>
        <v>10000</v>
      </c>
      <c r="Q155" s="167">
        <f t="shared" si="38"/>
        <v>10000</v>
      </c>
      <c r="R155" s="167">
        <f t="shared" si="38"/>
        <v>0</v>
      </c>
      <c r="S155" s="167">
        <f t="shared" si="38"/>
        <v>0</v>
      </c>
      <c r="T155" s="167">
        <f t="shared" si="38"/>
        <v>0</v>
      </c>
    </row>
    <row r="156" spans="1:20" ht="12.75" customHeight="1">
      <c r="A156" s="31"/>
      <c r="B156" s="168"/>
      <c r="C156" s="8">
        <v>4170</v>
      </c>
      <c r="D156" s="51" t="s">
        <v>205</v>
      </c>
      <c r="E156" s="154">
        <f>2a!E141</f>
        <v>8100</v>
      </c>
      <c r="F156" s="154">
        <f>2a!F141</f>
        <v>0</v>
      </c>
      <c r="G156" s="154">
        <f>2a!G141</f>
        <v>8100</v>
      </c>
      <c r="H156" s="154">
        <f>E156</f>
        <v>8100</v>
      </c>
      <c r="I156" s="154">
        <f>H156</f>
        <v>8100</v>
      </c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</row>
    <row r="157" spans="1:20" ht="12.75" customHeight="1">
      <c r="A157" s="31"/>
      <c r="B157" s="168"/>
      <c r="C157" s="8">
        <v>4300</v>
      </c>
      <c r="D157" s="126" t="s">
        <v>201</v>
      </c>
      <c r="E157" s="154">
        <f>2a!E142</f>
        <v>80000</v>
      </c>
      <c r="F157" s="154">
        <f>2a!F142</f>
        <v>0</v>
      </c>
      <c r="G157" s="154">
        <f>2a!G142</f>
        <v>80000</v>
      </c>
      <c r="H157" s="154">
        <f>E157</f>
        <v>80000</v>
      </c>
      <c r="I157" s="154"/>
      <c r="J157" s="159">
        <f>H157</f>
        <v>80000</v>
      </c>
      <c r="K157" s="29"/>
      <c r="L157" s="29"/>
      <c r="M157" s="29"/>
      <c r="N157" s="29"/>
      <c r="O157" s="29"/>
      <c r="P157" s="29"/>
      <c r="Q157" s="35"/>
      <c r="R157" s="35"/>
      <c r="S157" s="35"/>
      <c r="T157" s="35"/>
    </row>
    <row r="158" spans="1:20" ht="12.75" customHeight="1">
      <c r="A158" s="31"/>
      <c r="B158" s="66"/>
      <c r="C158" s="33">
        <v>4440</v>
      </c>
      <c r="D158" s="51" t="s">
        <v>210</v>
      </c>
      <c r="E158" s="154">
        <f>2a!E143</f>
        <v>1800</v>
      </c>
      <c r="F158" s="154">
        <f>2a!F143</f>
        <v>0</v>
      </c>
      <c r="G158" s="154">
        <f>2a!G143</f>
        <v>1800</v>
      </c>
      <c r="H158" s="154">
        <f>E158</f>
        <v>1800</v>
      </c>
      <c r="I158" s="154"/>
      <c r="J158" s="159">
        <f>H158</f>
        <v>1800</v>
      </c>
      <c r="K158" s="29"/>
      <c r="L158" s="29"/>
      <c r="M158" s="29"/>
      <c r="N158" s="29"/>
      <c r="O158" s="29"/>
      <c r="P158" s="29"/>
      <c r="Q158" s="35"/>
      <c r="R158" s="35"/>
      <c r="S158" s="35"/>
      <c r="T158" s="35"/>
    </row>
    <row r="159" spans="1:20" ht="12.75" customHeight="1">
      <c r="A159" s="72"/>
      <c r="B159" s="169"/>
      <c r="C159" s="170">
        <v>6050</v>
      </c>
      <c r="D159" s="135" t="s">
        <v>174</v>
      </c>
      <c r="E159" s="171">
        <f>2a!E144</f>
        <v>10000</v>
      </c>
      <c r="F159" s="171">
        <f>2a!F144</f>
        <v>0</v>
      </c>
      <c r="G159" s="171">
        <f>2a!G144</f>
        <v>10000</v>
      </c>
      <c r="H159" s="171"/>
      <c r="I159" s="171"/>
      <c r="J159" s="16"/>
      <c r="K159" s="16"/>
      <c r="L159" s="16"/>
      <c r="M159" s="16"/>
      <c r="N159" s="16"/>
      <c r="O159" s="16"/>
      <c r="P159" s="137">
        <f>Q159+R159</f>
        <v>10000</v>
      </c>
      <c r="Q159" s="136">
        <v>10000</v>
      </c>
      <c r="R159" s="136"/>
      <c r="S159" s="23"/>
      <c r="T159" s="23"/>
    </row>
    <row r="160" spans="1:253" s="114" customFormat="1" ht="15.75">
      <c r="A160" s="69">
        <v>851</v>
      </c>
      <c r="B160" s="373" t="s">
        <v>233</v>
      </c>
      <c r="C160" s="373"/>
      <c r="D160" s="373"/>
      <c r="E160" s="70">
        <f aca="true" t="shared" si="39" ref="E160:N160">SUM(E164,E161)</f>
        <v>45000</v>
      </c>
      <c r="F160" s="70">
        <f t="shared" si="39"/>
        <v>0</v>
      </c>
      <c r="G160" s="70">
        <f t="shared" si="39"/>
        <v>45000</v>
      </c>
      <c r="H160" s="70">
        <f t="shared" si="39"/>
        <v>45000</v>
      </c>
      <c r="I160" s="70">
        <f t="shared" si="39"/>
        <v>12922</v>
      </c>
      <c r="J160" s="70">
        <f t="shared" si="39"/>
        <v>29078</v>
      </c>
      <c r="K160" s="70">
        <f t="shared" si="39"/>
        <v>0</v>
      </c>
      <c r="L160" s="70">
        <f t="shared" si="39"/>
        <v>3000</v>
      </c>
      <c r="M160" s="70">
        <f t="shared" si="39"/>
        <v>0</v>
      </c>
      <c r="N160" s="70">
        <f t="shared" si="39"/>
        <v>0</v>
      </c>
      <c r="O160" s="128">
        <f aca="true" t="shared" si="40" ref="O160:T160">SUM(O164)</f>
        <v>0</v>
      </c>
      <c r="P160" s="128">
        <f t="shared" si="40"/>
        <v>0</v>
      </c>
      <c r="Q160" s="128">
        <f t="shared" si="40"/>
        <v>0</v>
      </c>
      <c r="R160" s="128">
        <f t="shared" si="40"/>
        <v>0</v>
      </c>
      <c r="S160" s="128">
        <f t="shared" si="40"/>
        <v>0</v>
      </c>
      <c r="T160" s="128">
        <f t="shared" si="40"/>
        <v>0</v>
      </c>
      <c r="IO160" s="2"/>
      <c r="IP160" s="2"/>
      <c r="IQ160"/>
      <c r="IR160"/>
      <c r="IS160"/>
    </row>
    <row r="161" spans="1:253" s="114" customFormat="1" ht="15.75">
      <c r="A161" s="172"/>
      <c r="B161" s="144">
        <v>85153</v>
      </c>
      <c r="C161" s="374" t="s">
        <v>234</v>
      </c>
      <c r="D161" s="374"/>
      <c r="E161" s="16">
        <f aca="true" t="shared" si="41" ref="E161:T161">SUM(E162:E163)</f>
        <v>6000</v>
      </c>
      <c r="F161" s="16">
        <f t="shared" si="41"/>
        <v>0</v>
      </c>
      <c r="G161" s="16">
        <f t="shared" si="41"/>
        <v>6000</v>
      </c>
      <c r="H161" s="16">
        <f t="shared" si="41"/>
        <v>6000</v>
      </c>
      <c r="I161" s="16">
        <f t="shared" si="41"/>
        <v>0</v>
      </c>
      <c r="J161" s="16">
        <f t="shared" si="41"/>
        <v>6000</v>
      </c>
      <c r="K161" s="16">
        <f t="shared" si="41"/>
        <v>0</v>
      </c>
      <c r="L161" s="16">
        <f t="shared" si="41"/>
        <v>0</v>
      </c>
      <c r="M161" s="16">
        <f t="shared" si="41"/>
        <v>0</v>
      </c>
      <c r="N161" s="16">
        <f t="shared" si="41"/>
        <v>0</v>
      </c>
      <c r="O161" s="16">
        <f t="shared" si="41"/>
        <v>0</v>
      </c>
      <c r="P161" s="16">
        <f t="shared" si="41"/>
        <v>0</v>
      </c>
      <c r="Q161" s="23">
        <f t="shared" si="41"/>
        <v>0</v>
      </c>
      <c r="R161" s="23">
        <f t="shared" si="41"/>
        <v>0</v>
      </c>
      <c r="S161" s="23">
        <f t="shared" si="41"/>
        <v>0</v>
      </c>
      <c r="T161" s="23">
        <f t="shared" si="41"/>
        <v>0</v>
      </c>
      <c r="IO161" s="2"/>
      <c r="IP161" s="2"/>
      <c r="IQ161"/>
      <c r="IR161"/>
      <c r="IS161"/>
    </row>
    <row r="162" spans="1:253" s="114" customFormat="1" ht="15.75">
      <c r="A162" s="172"/>
      <c r="B162" s="131"/>
      <c r="C162" s="8">
        <v>4210</v>
      </c>
      <c r="D162" s="126" t="s">
        <v>193</v>
      </c>
      <c r="E162" s="18">
        <f>2a!E147</f>
        <v>2000</v>
      </c>
      <c r="F162" s="18">
        <f>2a!F147</f>
        <v>0</v>
      </c>
      <c r="G162" s="18">
        <f>2a!G147</f>
        <v>2000</v>
      </c>
      <c r="H162" s="18">
        <f>2a!H147</f>
        <v>2000</v>
      </c>
      <c r="I162" s="18"/>
      <c r="J162" s="148">
        <f>H162</f>
        <v>2000</v>
      </c>
      <c r="K162" s="128"/>
      <c r="L162" s="128"/>
      <c r="M162" s="128"/>
      <c r="N162" s="128"/>
      <c r="O162" s="128"/>
      <c r="P162" s="128"/>
      <c r="Q162" s="140"/>
      <c r="R162" s="140"/>
      <c r="S162" s="140"/>
      <c r="T162" s="140"/>
      <c r="IO162" s="2"/>
      <c r="IP162" s="2"/>
      <c r="IQ162"/>
      <c r="IR162"/>
      <c r="IS162"/>
    </row>
    <row r="163" spans="1:253" s="114" customFormat="1" ht="15.75">
      <c r="A163" s="172"/>
      <c r="B163" s="131"/>
      <c r="C163" s="8">
        <v>4300</v>
      </c>
      <c r="D163" s="126" t="s">
        <v>201</v>
      </c>
      <c r="E163" s="18">
        <f>2a!E148</f>
        <v>4000</v>
      </c>
      <c r="F163" s="18">
        <f>2a!F148</f>
        <v>0</v>
      </c>
      <c r="G163" s="18">
        <f>2a!G148</f>
        <v>4000</v>
      </c>
      <c r="H163" s="18">
        <f>2a!H148</f>
        <v>4000</v>
      </c>
      <c r="I163" s="18"/>
      <c r="J163" s="148">
        <f>H163</f>
        <v>4000</v>
      </c>
      <c r="K163" s="128"/>
      <c r="L163" s="128"/>
      <c r="M163" s="128"/>
      <c r="N163" s="128"/>
      <c r="O163" s="128"/>
      <c r="P163" s="128"/>
      <c r="Q163" s="140"/>
      <c r="R163" s="140"/>
      <c r="S163" s="140"/>
      <c r="T163" s="140"/>
      <c r="IO163" s="2"/>
      <c r="IP163" s="2"/>
      <c r="IQ163"/>
      <c r="IR163"/>
      <c r="IS163"/>
    </row>
    <row r="164" spans="1:253" s="133" customFormat="1" ht="12.75" customHeight="1">
      <c r="A164" s="31"/>
      <c r="B164" s="144">
        <v>85154</v>
      </c>
      <c r="C164" s="374" t="s">
        <v>235</v>
      </c>
      <c r="D164" s="374"/>
      <c r="E164" s="16">
        <f aca="true" t="shared" si="42" ref="E164:N164">SUM(E165:E173)</f>
        <v>39000</v>
      </c>
      <c r="F164" s="16">
        <f t="shared" si="42"/>
        <v>0</v>
      </c>
      <c r="G164" s="16">
        <f t="shared" si="42"/>
        <v>39000</v>
      </c>
      <c r="H164" s="16">
        <f t="shared" si="42"/>
        <v>39000</v>
      </c>
      <c r="I164" s="16">
        <f t="shared" si="42"/>
        <v>12922</v>
      </c>
      <c r="J164" s="16">
        <f t="shared" si="42"/>
        <v>23078</v>
      </c>
      <c r="K164" s="16">
        <f t="shared" si="42"/>
        <v>0</v>
      </c>
      <c r="L164" s="16">
        <f t="shared" si="42"/>
        <v>3000</v>
      </c>
      <c r="M164" s="16">
        <f t="shared" si="42"/>
        <v>0</v>
      </c>
      <c r="N164" s="16">
        <f t="shared" si="42"/>
        <v>0</v>
      </c>
      <c r="O164" s="43">
        <f aca="true" t="shared" si="43" ref="O164:T164">SUM(O165:O172)</f>
        <v>0</v>
      </c>
      <c r="P164" s="43">
        <f t="shared" si="43"/>
        <v>0</v>
      </c>
      <c r="Q164" s="43">
        <f t="shared" si="43"/>
        <v>0</v>
      </c>
      <c r="R164" s="43">
        <f t="shared" si="43"/>
        <v>0</v>
      </c>
      <c r="S164" s="43">
        <f t="shared" si="43"/>
        <v>0</v>
      </c>
      <c r="T164" s="43">
        <f t="shared" si="43"/>
        <v>0</v>
      </c>
      <c r="IO164" s="2"/>
      <c r="IP164" s="2"/>
      <c r="IQ164"/>
      <c r="IR164"/>
      <c r="IS164"/>
    </row>
    <row r="165" spans="1:20" ht="12.75" customHeight="1">
      <c r="A165" s="31"/>
      <c r="B165" s="131"/>
      <c r="C165" s="8">
        <v>3030</v>
      </c>
      <c r="D165" s="126" t="s">
        <v>200</v>
      </c>
      <c r="E165" s="18">
        <f>2a!E150</f>
        <v>3000</v>
      </c>
      <c r="F165" s="18">
        <f>2a!F150</f>
        <v>0</v>
      </c>
      <c r="G165" s="18">
        <f>2a!G150</f>
        <v>3000</v>
      </c>
      <c r="H165" s="18">
        <f>2a!H150</f>
        <v>3000</v>
      </c>
      <c r="I165" s="18"/>
      <c r="J165" s="29"/>
      <c r="K165" s="29"/>
      <c r="L165" s="29">
        <f>H165</f>
        <v>3000</v>
      </c>
      <c r="M165" s="29"/>
      <c r="N165" s="29"/>
      <c r="O165" s="29"/>
      <c r="P165" s="29"/>
      <c r="Q165" s="35"/>
      <c r="R165" s="35"/>
      <c r="S165" s="35"/>
      <c r="T165" s="35"/>
    </row>
    <row r="166" spans="1:20" ht="12.75" customHeight="1">
      <c r="A166" s="31"/>
      <c r="B166" s="131"/>
      <c r="C166" s="8">
        <v>4010</v>
      </c>
      <c r="D166" s="126" t="s">
        <v>195</v>
      </c>
      <c r="E166" s="18">
        <f>2a!E151</f>
        <v>2400</v>
      </c>
      <c r="F166" s="18">
        <f>2a!F151</f>
        <v>0</v>
      </c>
      <c r="G166" s="18">
        <f>2a!G151</f>
        <v>2400</v>
      </c>
      <c r="H166" s="18">
        <f>2a!H151</f>
        <v>2400</v>
      </c>
      <c r="I166" s="18">
        <f>H166</f>
        <v>2400</v>
      </c>
      <c r="J166" s="29"/>
      <c r="K166" s="29"/>
      <c r="L166" s="29"/>
      <c r="M166" s="29"/>
      <c r="N166" s="29"/>
      <c r="O166" s="29"/>
      <c r="P166" s="29"/>
      <c r="Q166" s="35"/>
      <c r="R166" s="35"/>
      <c r="S166" s="35"/>
      <c r="T166" s="35"/>
    </row>
    <row r="167" spans="1:20" ht="12.75" customHeight="1">
      <c r="A167" s="31"/>
      <c r="B167" s="131"/>
      <c r="C167" s="8">
        <v>4110</v>
      </c>
      <c r="D167" s="126" t="s">
        <v>197</v>
      </c>
      <c r="E167" s="18">
        <f>2a!E152</f>
        <v>362</v>
      </c>
      <c r="F167" s="18">
        <f>2a!F152</f>
        <v>0</v>
      </c>
      <c r="G167" s="18">
        <f>2a!G152</f>
        <v>362</v>
      </c>
      <c r="H167" s="18">
        <f>2a!H152</f>
        <v>362</v>
      </c>
      <c r="I167" s="18">
        <f>H167</f>
        <v>362</v>
      </c>
      <c r="J167" s="29"/>
      <c r="K167" s="29"/>
      <c r="L167" s="29"/>
      <c r="M167" s="29"/>
      <c r="N167" s="29"/>
      <c r="O167" s="29"/>
      <c r="P167" s="29"/>
      <c r="Q167" s="35"/>
      <c r="R167" s="35"/>
      <c r="S167" s="35"/>
      <c r="T167" s="35"/>
    </row>
    <row r="168" spans="1:20" ht="12.75" customHeight="1">
      <c r="A168" s="31"/>
      <c r="B168" s="131"/>
      <c r="C168" s="8">
        <v>4120</v>
      </c>
      <c r="D168" s="126" t="s">
        <v>198</v>
      </c>
      <c r="E168" s="18">
        <f>2a!E153</f>
        <v>60</v>
      </c>
      <c r="F168" s="18">
        <f>2a!F153</f>
        <v>0</v>
      </c>
      <c r="G168" s="18">
        <f>2a!G153</f>
        <v>60</v>
      </c>
      <c r="H168" s="18">
        <f>2a!H153</f>
        <v>60</v>
      </c>
      <c r="I168" s="18">
        <f>H168</f>
        <v>60</v>
      </c>
      <c r="J168" s="29"/>
      <c r="K168" s="29"/>
      <c r="L168" s="29"/>
      <c r="M168" s="29"/>
      <c r="N168" s="29"/>
      <c r="O168" s="29"/>
      <c r="P168" s="29"/>
      <c r="Q168" s="35"/>
      <c r="R168" s="35"/>
      <c r="S168" s="35"/>
      <c r="T168" s="35"/>
    </row>
    <row r="169" spans="1:20" ht="12.75" customHeight="1">
      <c r="A169" s="31"/>
      <c r="B169" s="131"/>
      <c r="C169" s="60">
        <v>4170</v>
      </c>
      <c r="D169" s="51" t="s">
        <v>205</v>
      </c>
      <c r="E169" s="18">
        <f>2a!E154</f>
        <v>10100</v>
      </c>
      <c r="F169" s="18">
        <f>2a!F154</f>
        <v>0</v>
      </c>
      <c r="G169" s="18">
        <f>2a!G154</f>
        <v>10100</v>
      </c>
      <c r="H169" s="18">
        <f>2a!H154</f>
        <v>10100</v>
      </c>
      <c r="I169" s="18">
        <f>H169</f>
        <v>10100</v>
      </c>
      <c r="J169" s="29"/>
      <c r="K169" s="29"/>
      <c r="L169" s="29"/>
      <c r="M169" s="29"/>
      <c r="N169" s="29"/>
      <c r="O169" s="29"/>
      <c r="P169" s="29"/>
      <c r="Q169" s="35"/>
      <c r="R169" s="35"/>
      <c r="S169" s="35"/>
      <c r="T169" s="35"/>
    </row>
    <row r="170" spans="1:20" ht="12.75" customHeight="1">
      <c r="A170" s="31"/>
      <c r="B170" s="131"/>
      <c r="C170" s="8">
        <v>4210</v>
      </c>
      <c r="D170" s="126" t="s">
        <v>193</v>
      </c>
      <c r="E170" s="18">
        <f>2a!E155</f>
        <v>3300</v>
      </c>
      <c r="F170" s="18">
        <f>2a!F155</f>
        <v>0</v>
      </c>
      <c r="G170" s="18">
        <f>2a!G155</f>
        <v>3300</v>
      </c>
      <c r="H170" s="18">
        <f>2a!H155</f>
        <v>3300</v>
      </c>
      <c r="I170" s="18"/>
      <c r="J170" s="29">
        <f>H170</f>
        <v>3300</v>
      </c>
      <c r="K170" s="29"/>
      <c r="L170" s="29"/>
      <c r="M170" s="29"/>
      <c r="N170" s="29"/>
      <c r="O170" s="29"/>
      <c r="P170" s="29"/>
      <c r="Q170" s="35"/>
      <c r="R170" s="35"/>
      <c r="S170" s="35"/>
      <c r="T170" s="35"/>
    </row>
    <row r="171" spans="1:20" ht="12.75" customHeight="1">
      <c r="A171" s="31"/>
      <c r="B171" s="131"/>
      <c r="C171" s="8">
        <v>4300</v>
      </c>
      <c r="D171" s="126" t="s">
        <v>201</v>
      </c>
      <c r="E171" s="18">
        <f>2a!E156</f>
        <v>18878</v>
      </c>
      <c r="F171" s="18">
        <f>2a!F156</f>
        <v>0</v>
      </c>
      <c r="G171" s="18">
        <f>2a!G156</f>
        <v>18878</v>
      </c>
      <c r="H171" s="18">
        <f>2a!H156</f>
        <v>18878</v>
      </c>
      <c r="I171" s="18"/>
      <c r="J171" s="29">
        <f>H171</f>
        <v>18878</v>
      </c>
      <c r="K171" s="29"/>
      <c r="L171" s="29"/>
      <c r="M171" s="29"/>
      <c r="N171" s="29"/>
      <c r="O171" s="29"/>
      <c r="P171" s="29"/>
      <c r="Q171" s="35"/>
      <c r="R171" s="35"/>
      <c r="S171" s="35"/>
      <c r="T171" s="35"/>
    </row>
    <row r="172" spans="1:20" ht="12.75" customHeight="1">
      <c r="A172" s="31"/>
      <c r="B172" s="131"/>
      <c r="C172" s="8">
        <v>4410</v>
      </c>
      <c r="D172" s="126" t="s">
        <v>202</v>
      </c>
      <c r="E172" s="18">
        <f>2a!E157</f>
        <v>500</v>
      </c>
      <c r="F172" s="18">
        <f>2a!F157</f>
        <v>0</v>
      </c>
      <c r="G172" s="18">
        <f>2a!G157</f>
        <v>500</v>
      </c>
      <c r="H172" s="18">
        <f>2a!H157</f>
        <v>500</v>
      </c>
      <c r="I172" s="18"/>
      <c r="J172" s="29">
        <f>H172</f>
        <v>500</v>
      </c>
      <c r="K172" s="29"/>
      <c r="L172" s="29"/>
      <c r="M172" s="29"/>
      <c r="N172" s="29"/>
      <c r="O172" s="29"/>
      <c r="P172" s="29"/>
      <c r="Q172" s="35"/>
      <c r="R172" s="35"/>
      <c r="S172" s="35"/>
      <c r="T172" s="35"/>
    </row>
    <row r="173" spans="1:20" ht="12.75" customHeight="1">
      <c r="A173" s="72"/>
      <c r="B173" s="141"/>
      <c r="C173" s="125">
        <v>4700</v>
      </c>
      <c r="D173" s="126" t="s">
        <v>211</v>
      </c>
      <c r="E173" s="18">
        <f>2a!E158</f>
        <v>400</v>
      </c>
      <c r="F173" s="18">
        <f>2a!F158</f>
        <v>0</v>
      </c>
      <c r="G173" s="18">
        <f>2a!G158</f>
        <v>400</v>
      </c>
      <c r="H173" s="18">
        <f>2a!H158</f>
        <v>400</v>
      </c>
      <c r="I173" s="18"/>
      <c r="J173" s="29">
        <f>H173</f>
        <v>400</v>
      </c>
      <c r="K173" s="29"/>
      <c r="L173" s="29"/>
      <c r="M173" s="29"/>
      <c r="N173" s="29"/>
      <c r="O173" s="29"/>
      <c r="P173" s="29"/>
      <c r="Q173" s="35"/>
      <c r="R173" s="35"/>
      <c r="S173" s="35"/>
      <c r="T173" s="35"/>
    </row>
    <row r="174" spans="1:20" ht="15">
      <c r="A174" s="69">
        <v>852</v>
      </c>
      <c r="B174" s="373" t="s">
        <v>104</v>
      </c>
      <c r="C174" s="373"/>
      <c r="D174" s="373"/>
      <c r="E174" s="173">
        <f aca="true" t="shared" si="44" ref="E174:T174">SUM(E188,E190,E193,E197,E209,E177,E175,E195)</f>
        <v>1788716</v>
      </c>
      <c r="F174" s="173">
        <f t="shared" si="44"/>
        <v>0</v>
      </c>
      <c r="G174" s="173">
        <f t="shared" si="44"/>
        <v>1788716</v>
      </c>
      <c r="H174" s="173">
        <f t="shared" si="44"/>
        <v>1788716</v>
      </c>
      <c r="I174" s="173">
        <f t="shared" si="44"/>
        <v>191261</v>
      </c>
      <c r="J174" s="173">
        <f t="shared" si="44"/>
        <v>90090</v>
      </c>
      <c r="K174" s="173">
        <f t="shared" si="44"/>
        <v>0</v>
      </c>
      <c r="L174" s="173">
        <f t="shared" si="44"/>
        <v>1497505</v>
      </c>
      <c r="M174" s="173">
        <f t="shared" si="44"/>
        <v>9860</v>
      </c>
      <c r="N174" s="173">
        <f t="shared" si="44"/>
        <v>0</v>
      </c>
      <c r="O174" s="173">
        <f t="shared" si="44"/>
        <v>0</v>
      </c>
      <c r="P174" s="173">
        <f t="shared" si="44"/>
        <v>0</v>
      </c>
      <c r="Q174" s="174">
        <f t="shared" si="44"/>
        <v>0</v>
      </c>
      <c r="R174" s="174">
        <f t="shared" si="44"/>
        <v>0</v>
      </c>
      <c r="S174" s="174">
        <f t="shared" si="44"/>
        <v>0</v>
      </c>
      <c r="T174" s="174">
        <f t="shared" si="44"/>
        <v>0</v>
      </c>
    </row>
    <row r="175" spans="1:20" ht="15">
      <c r="A175" s="172"/>
      <c r="B175" s="144">
        <v>85202</v>
      </c>
      <c r="C175" s="374" t="s">
        <v>236</v>
      </c>
      <c r="D175" s="374"/>
      <c r="E175" s="175">
        <f aca="true" t="shared" si="45" ref="E175:T175">SUM(E176)</f>
        <v>60000</v>
      </c>
      <c r="F175" s="175">
        <f t="shared" si="45"/>
        <v>0</v>
      </c>
      <c r="G175" s="175">
        <f t="shared" si="45"/>
        <v>60000</v>
      </c>
      <c r="H175" s="175">
        <f t="shared" si="45"/>
        <v>60000</v>
      </c>
      <c r="I175" s="175">
        <f t="shared" si="45"/>
        <v>0</v>
      </c>
      <c r="J175" s="156">
        <f t="shared" si="45"/>
        <v>60000</v>
      </c>
      <c r="K175" s="157">
        <f t="shared" si="45"/>
        <v>0</v>
      </c>
      <c r="L175" s="157">
        <f t="shared" si="45"/>
        <v>0</v>
      </c>
      <c r="M175" s="157">
        <f t="shared" si="45"/>
        <v>0</v>
      </c>
      <c r="N175" s="157">
        <f t="shared" si="45"/>
        <v>0</v>
      </c>
      <c r="O175" s="157">
        <f t="shared" si="45"/>
        <v>0</v>
      </c>
      <c r="P175" s="157">
        <f t="shared" si="45"/>
        <v>0</v>
      </c>
      <c r="Q175" s="157">
        <f t="shared" si="45"/>
        <v>0</v>
      </c>
      <c r="R175" s="157">
        <f t="shared" si="45"/>
        <v>0</v>
      </c>
      <c r="S175" s="157">
        <f t="shared" si="45"/>
        <v>0</v>
      </c>
      <c r="T175" s="157">
        <f t="shared" si="45"/>
        <v>0</v>
      </c>
    </row>
    <row r="176" spans="1:20" ht="15">
      <c r="A176" s="172"/>
      <c r="B176" s="176"/>
      <c r="C176" s="8">
        <v>4300</v>
      </c>
      <c r="D176" s="126" t="s">
        <v>201</v>
      </c>
      <c r="E176" s="177">
        <f>2b!E12</f>
        <v>60000</v>
      </c>
      <c r="F176" s="177">
        <f>2b!F12</f>
        <v>0</v>
      </c>
      <c r="G176" s="177">
        <f>2b!G12</f>
        <v>60000</v>
      </c>
      <c r="H176" s="177">
        <f>2b!H12</f>
        <v>60000</v>
      </c>
      <c r="I176" s="177"/>
      <c r="J176" s="29">
        <f>H176</f>
        <v>60000</v>
      </c>
      <c r="K176" s="29"/>
      <c r="L176" s="29"/>
      <c r="M176" s="29"/>
      <c r="N176" s="29"/>
      <c r="O176" s="29"/>
      <c r="P176" s="29"/>
      <c r="Q176" s="35"/>
      <c r="R176" s="35"/>
      <c r="S176" s="35"/>
      <c r="T176" s="35"/>
    </row>
    <row r="177" spans="1:20" ht="24.75" customHeight="1">
      <c r="A177" s="172"/>
      <c r="B177" s="22" t="s">
        <v>105</v>
      </c>
      <c r="C177" s="372" t="s">
        <v>106</v>
      </c>
      <c r="D177" s="372"/>
      <c r="E177" s="23">
        <f aca="true" t="shared" si="46" ref="E177:T177">SUM(E178:E187)</f>
        <v>1199870</v>
      </c>
      <c r="F177" s="23">
        <f t="shared" si="46"/>
        <v>0</v>
      </c>
      <c r="G177" s="23">
        <f t="shared" si="46"/>
        <v>1199870</v>
      </c>
      <c r="H177" s="23">
        <f t="shared" si="46"/>
        <v>1199870</v>
      </c>
      <c r="I177" s="23">
        <f t="shared" si="46"/>
        <v>37420</v>
      </c>
      <c r="J177" s="23">
        <f t="shared" si="46"/>
        <v>4590</v>
      </c>
      <c r="K177" s="23">
        <f t="shared" si="46"/>
        <v>0</v>
      </c>
      <c r="L177" s="23">
        <f t="shared" si="46"/>
        <v>1157860</v>
      </c>
      <c r="M177" s="23">
        <f t="shared" si="46"/>
        <v>0</v>
      </c>
      <c r="N177" s="23">
        <f t="shared" si="46"/>
        <v>0</v>
      </c>
      <c r="O177" s="23">
        <f t="shared" si="46"/>
        <v>0</v>
      </c>
      <c r="P177" s="23">
        <f t="shared" si="46"/>
        <v>0</v>
      </c>
      <c r="Q177" s="23">
        <f t="shared" si="46"/>
        <v>0</v>
      </c>
      <c r="R177" s="23">
        <f t="shared" si="46"/>
        <v>0</v>
      </c>
      <c r="S177" s="23">
        <f t="shared" si="46"/>
        <v>0</v>
      </c>
      <c r="T177" s="23">
        <f t="shared" si="46"/>
        <v>0</v>
      </c>
    </row>
    <row r="178" spans="1:20" ht="15">
      <c r="A178" s="172"/>
      <c r="B178" s="38"/>
      <c r="C178" s="125">
        <v>3110</v>
      </c>
      <c r="D178" s="126" t="s">
        <v>237</v>
      </c>
      <c r="E178" s="35">
        <f>2b!E15</f>
        <v>1157860</v>
      </c>
      <c r="F178" s="35">
        <f>2b!F15</f>
        <v>0</v>
      </c>
      <c r="G178" s="35">
        <f>2b!G15</f>
        <v>1157860</v>
      </c>
      <c r="H178" s="35">
        <f>2b!H15</f>
        <v>1157860</v>
      </c>
      <c r="I178" s="35"/>
      <c r="J178" s="29"/>
      <c r="K178" s="29"/>
      <c r="L178" s="29">
        <f>H178</f>
        <v>1157860</v>
      </c>
      <c r="M178" s="29"/>
      <c r="N178" s="29"/>
      <c r="O178" s="29"/>
      <c r="P178" s="29"/>
      <c r="Q178" s="35"/>
      <c r="R178" s="35"/>
      <c r="S178" s="35"/>
      <c r="T178" s="35"/>
    </row>
    <row r="179" spans="1:20" ht="15">
      <c r="A179" s="172"/>
      <c r="B179" s="38"/>
      <c r="C179" s="8">
        <v>4010</v>
      </c>
      <c r="D179" s="126" t="s">
        <v>195</v>
      </c>
      <c r="E179" s="35">
        <f>2b!E16</f>
        <v>30500</v>
      </c>
      <c r="F179" s="35">
        <f>2b!F16</f>
        <v>0</v>
      </c>
      <c r="G179" s="35">
        <f>2b!G16</f>
        <v>30500</v>
      </c>
      <c r="H179" s="35">
        <f>2b!H16</f>
        <v>30500</v>
      </c>
      <c r="I179" s="35">
        <f>H179</f>
        <v>30500</v>
      </c>
      <c r="J179" s="29"/>
      <c r="K179" s="29"/>
      <c r="L179" s="29"/>
      <c r="M179" s="29"/>
      <c r="N179" s="29"/>
      <c r="O179" s="29"/>
      <c r="P179" s="29"/>
      <c r="Q179" s="35"/>
      <c r="R179" s="35"/>
      <c r="S179" s="35"/>
      <c r="T179" s="35"/>
    </row>
    <row r="180" spans="1:20" ht="15">
      <c r="A180" s="172"/>
      <c r="B180" s="38"/>
      <c r="C180" s="8">
        <v>4040</v>
      </c>
      <c r="D180" s="126" t="s">
        <v>196</v>
      </c>
      <c r="E180" s="35">
        <f>2b!E19</f>
        <v>2500</v>
      </c>
      <c r="F180" s="35">
        <f>2b!F19</f>
        <v>0</v>
      </c>
      <c r="G180" s="35">
        <f>2b!G19</f>
        <v>2500</v>
      </c>
      <c r="H180" s="35">
        <f>2b!H19</f>
        <v>2500</v>
      </c>
      <c r="I180" s="35">
        <f>H180</f>
        <v>2500</v>
      </c>
      <c r="J180" s="29"/>
      <c r="K180" s="29"/>
      <c r="L180" s="29"/>
      <c r="M180" s="29"/>
      <c r="N180" s="29"/>
      <c r="O180" s="29"/>
      <c r="P180" s="29"/>
      <c r="Q180" s="35"/>
      <c r="R180" s="35"/>
      <c r="S180" s="35"/>
      <c r="T180" s="35"/>
    </row>
    <row r="181" spans="1:20" ht="15">
      <c r="A181" s="172"/>
      <c r="B181" s="38"/>
      <c r="C181" s="8">
        <v>4110</v>
      </c>
      <c r="D181" s="126" t="s">
        <v>197</v>
      </c>
      <c r="E181" s="35">
        <f>2b!E22</f>
        <v>3670</v>
      </c>
      <c r="F181" s="35">
        <f>2b!F22</f>
        <v>0</v>
      </c>
      <c r="G181" s="35">
        <f>2b!G22</f>
        <v>3670</v>
      </c>
      <c r="H181" s="35">
        <f>2b!H22</f>
        <v>3670</v>
      </c>
      <c r="I181" s="35">
        <f>H181</f>
        <v>3670</v>
      </c>
      <c r="J181" s="29"/>
      <c r="K181" s="29"/>
      <c r="L181" s="29"/>
      <c r="M181" s="29"/>
      <c r="N181" s="29"/>
      <c r="O181" s="29"/>
      <c r="P181" s="29"/>
      <c r="Q181" s="35"/>
      <c r="R181" s="35"/>
      <c r="S181" s="35"/>
      <c r="T181" s="35"/>
    </row>
    <row r="182" spans="1:20" ht="15">
      <c r="A182" s="172"/>
      <c r="B182" s="38"/>
      <c r="C182" s="8">
        <v>4120</v>
      </c>
      <c r="D182" s="126" t="s">
        <v>198</v>
      </c>
      <c r="E182" s="35">
        <f>2b!E25</f>
        <v>750</v>
      </c>
      <c r="F182" s="35">
        <f>2b!F25</f>
        <v>0</v>
      </c>
      <c r="G182" s="35">
        <f>2b!G25</f>
        <v>750</v>
      </c>
      <c r="H182" s="35">
        <f>2b!H25</f>
        <v>750</v>
      </c>
      <c r="I182" s="35">
        <f>H182</f>
        <v>750</v>
      </c>
      <c r="J182" s="29"/>
      <c r="K182" s="29"/>
      <c r="L182" s="29"/>
      <c r="M182" s="29"/>
      <c r="N182" s="29"/>
      <c r="O182" s="29"/>
      <c r="P182" s="29"/>
      <c r="Q182" s="35"/>
      <c r="R182" s="35"/>
      <c r="S182" s="35"/>
      <c r="T182" s="35"/>
    </row>
    <row r="183" spans="1:20" ht="15">
      <c r="A183" s="172"/>
      <c r="B183" s="38"/>
      <c r="C183" s="8">
        <v>4210</v>
      </c>
      <c r="D183" s="126" t="s">
        <v>193</v>
      </c>
      <c r="E183" s="35">
        <f>2b!E28</f>
        <v>1000</v>
      </c>
      <c r="F183" s="35">
        <f>2b!F28</f>
        <v>0</v>
      </c>
      <c r="G183" s="35">
        <f>2b!G28</f>
        <v>1000</v>
      </c>
      <c r="H183" s="35">
        <f>2b!H28</f>
        <v>1000</v>
      </c>
      <c r="I183" s="35"/>
      <c r="J183" s="29">
        <f>H183</f>
        <v>1000</v>
      </c>
      <c r="K183" s="29"/>
      <c r="L183" s="29"/>
      <c r="M183" s="29"/>
      <c r="N183" s="29"/>
      <c r="O183" s="29"/>
      <c r="P183" s="29"/>
      <c r="Q183" s="35"/>
      <c r="R183" s="35"/>
      <c r="S183" s="35"/>
      <c r="T183" s="35"/>
    </row>
    <row r="184" spans="1:20" ht="15">
      <c r="A184" s="172"/>
      <c r="B184" s="178"/>
      <c r="C184" s="8">
        <v>4300</v>
      </c>
      <c r="D184" s="126" t="s">
        <v>201</v>
      </c>
      <c r="E184" s="35">
        <f>2b!E31</f>
        <v>2590</v>
      </c>
      <c r="F184" s="35">
        <f>2b!F31</f>
        <v>0</v>
      </c>
      <c r="G184" s="35">
        <f>2b!G31</f>
        <v>2590</v>
      </c>
      <c r="H184" s="35">
        <f>2b!H31</f>
        <v>2590</v>
      </c>
      <c r="I184" s="35"/>
      <c r="J184" s="29">
        <f>H184</f>
        <v>2590</v>
      </c>
      <c r="K184" s="29"/>
      <c r="L184" s="29"/>
      <c r="M184" s="29"/>
      <c r="N184" s="29"/>
      <c r="O184" s="29"/>
      <c r="P184" s="29"/>
      <c r="Q184" s="35"/>
      <c r="R184" s="35"/>
      <c r="S184" s="35"/>
      <c r="T184" s="35"/>
    </row>
    <row r="185" spans="1:20" ht="15">
      <c r="A185" s="172"/>
      <c r="B185" s="178"/>
      <c r="C185" s="8">
        <v>4410</v>
      </c>
      <c r="D185" s="126" t="s">
        <v>202</v>
      </c>
      <c r="E185" s="35">
        <f>2b!E34</f>
        <v>0</v>
      </c>
      <c r="F185" s="35">
        <f>2b!F34</f>
        <v>0</v>
      </c>
      <c r="G185" s="35">
        <f>2b!G34</f>
        <v>0</v>
      </c>
      <c r="H185" s="35">
        <f>2b!H34</f>
        <v>0</v>
      </c>
      <c r="I185" s="35"/>
      <c r="J185" s="29">
        <f>H185</f>
        <v>0</v>
      </c>
      <c r="K185" s="29"/>
      <c r="L185" s="29"/>
      <c r="M185" s="29"/>
      <c r="N185" s="29"/>
      <c r="O185" s="29"/>
      <c r="P185" s="29"/>
      <c r="Q185" s="35"/>
      <c r="R185" s="35"/>
      <c r="S185" s="35"/>
      <c r="T185" s="35"/>
    </row>
    <row r="186" spans="1:20" ht="15">
      <c r="A186" s="172"/>
      <c r="B186" s="178"/>
      <c r="C186" s="8">
        <v>4440</v>
      </c>
      <c r="D186" s="126" t="s">
        <v>210</v>
      </c>
      <c r="E186" s="35">
        <f>2b!E37</f>
        <v>1000</v>
      </c>
      <c r="F186" s="35">
        <f>2b!F37</f>
        <v>0</v>
      </c>
      <c r="G186" s="35">
        <f>2b!G37</f>
        <v>1000</v>
      </c>
      <c r="H186" s="35">
        <f>2b!H37</f>
        <v>1000</v>
      </c>
      <c r="I186" s="35"/>
      <c r="J186" s="29">
        <f>H186</f>
        <v>1000</v>
      </c>
      <c r="K186" s="29"/>
      <c r="L186" s="29"/>
      <c r="M186" s="29"/>
      <c r="N186" s="29"/>
      <c r="O186" s="29"/>
      <c r="P186" s="29"/>
      <c r="Q186" s="35"/>
      <c r="R186" s="35"/>
      <c r="S186" s="35"/>
      <c r="T186" s="35"/>
    </row>
    <row r="187" spans="1:20" ht="15">
      <c r="A187" s="172"/>
      <c r="B187" s="178"/>
      <c r="C187" s="125">
        <v>4700</v>
      </c>
      <c r="D187" s="126" t="s">
        <v>211</v>
      </c>
      <c r="E187" s="35">
        <f>2b!E40</f>
        <v>0</v>
      </c>
      <c r="F187" s="35">
        <f>2b!F40</f>
        <v>0</v>
      </c>
      <c r="G187" s="35">
        <f>2b!G40</f>
        <v>0</v>
      </c>
      <c r="H187" s="35">
        <f>2b!H40</f>
        <v>0</v>
      </c>
      <c r="I187" s="35"/>
      <c r="J187" s="29"/>
      <c r="K187" s="29"/>
      <c r="L187" s="29"/>
      <c r="M187" s="29"/>
      <c r="N187" s="29"/>
      <c r="O187" s="29"/>
      <c r="P187" s="29"/>
      <c r="Q187" s="35"/>
      <c r="R187" s="35"/>
      <c r="S187" s="35"/>
      <c r="T187" s="35"/>
    </row>
    <row r="188" spans="1:20" ht="24.75" customHeight="1">
      <c r="A188" s="179"/>
      <c r="B188" s="115" t="s">
        <v>107</v>
      </c>
      <c r="C188" s="391" t="s">
        <v>108</v>
      </c>
      <c r="D188" s="391"/>
      <c r="E188" s="16">
        <f aca="true" t="shared" si="47" ref="E188:T188">SUM(E189)</f>
        <v>10173</v>
      </c>
      <c r="F188" s="16">
        <f t="shared" si="47"/>
        <v>0</v>
      </c>
      <c r="G188" s="16">
        <f t="shared" si="47"/>
        <v>10173</v>
      </c>
      <c r="H188" s="16">
        <f t="shared" si="47"/>
        <v>10173</v>
      </c>
      <c r="I188" s="16">
        <f t="shared" si="47"/>
        <v>10173</v>
      </c>
      <c r="J188" s="43">
        <f t="shared" si="47"/>
        <v>0</v>
      </c>
      <c r="K188" s="43">
        <f t="shared" si="47"/>
        <v>0</v>
      </c>
      <c r="L188" s="43">
        <f t="shared" si="47"/>
        <v>0</v>
      </c>
      <c r="M188" s="43">
        <f t="shared" si="47"/>
        <v>0</v>
      </c>
      <c r="N188" s="43">
        <f t="shared" si="47"/>
        <v>0</v>
      </c>
      <c r="O188" s="43">
        <f t="shared" si="47"/>
        <v>0</v>
      </c>
      <c r="P188" s="43">
        <f t="shared" si="47"/>
        <v>0</v>
      </c>
      <c r="Q188" s="43">
        <f t="shared" si="47"/>
        <v>0</v>
      </c>
      <c r="R188" s="43">
        <f t="shared" si="47"/>
        <v>0</v>
      </c>
      <c r="S188" s="43">
        <f t="shared" si="47"/>
        <v>0</v>
      </c>
      <c r="T188" s="43">
        <f t="shared" si="47"/>
        <v>0</v>
      </c>
    </row>
    <row r="189" spans="1:20" ht="12.75" customHeight="1">
      <c r="A189" s="179"/>
      <c r="B189" s="127"/>
      <c r="C189" s="180" t="s">
        <v>238</v>
      </c>
      <c r="D189" s="181" t="s">
        <v>239</v>
      </c>
      <c r="E189" s="18">
        <f>2b!E47</f>
        <v>10173</v>
      </c>
      <c r="F189" s="18">
        <f>2b!F47</f>
        <v>0</v>
      </c>
      <c r="G189" s="18">
        <f>2b!G47</f>
        <v>10173</v>
      </c>
      <c r="H189" s="18">
        <f>2b!H47</f>
        <v>10173</v>
      </c>
      <c r="I189" s="18">
        <f>H189</f>
        <v>10173</v>
      </c>
      <c r="J189" s="29"/>
      <c r="K189" s="29"/>
      <c r="L189" s="29"/>
      <c r="M189" s="29"/>
      <c r="N189" s="29"/>
      <c r="O189" s="29"/>
      <c r="P189" s="29"/>
      <c r="Q189" s="35"/>
      <c r="R189" s="35"/>
      <c r="S189" s="35"/>
      <c r="T189" s="35"/>
    </row>
    <row r="190" spans="1:20" ht="12.75" customHeight="1">
      <c r="A190" s="31"/>
      <c r="B190" s="144">
        <v>85214</v>
      </c>
      <c r="C190" s="383" t="s">
        <v>240</v>
      </c>
      <c r="D190" s="383"/>
      <c r="E190" s="155">
        <f aca="true" t="shared" si="48" ref="E190:T190">SUM(E191:E192)</f>
        <v>114111</v>
      </c>
      <c r="F190" s="155">
        <f t="shared" si="48"/>
        <v>0</v>
      </c>
      <c r="G190" s="155">
        <f t="shared" si="48"/>
        <v>114111</v>
      </c>
      <c r="H190" s="155">
        <f t="shared" si="48"/>
        <v>114111</v>
      </c>
      <c r="I190" s="155">
        <f t="shared" si="48"/>
        <v>0</v>
      </c>
      <c r="J190" s="155">
        <f t="shared" si="48"/>
        <v>0</v>
      </c>
      <c r="K190" s="155">
        <f t="shared" si="48"/>
        <v>0</v>
      </c>
      <c r="L190" s="155">
        <f t="shared" si="48"/>
        <v>104251</v>
      </c>
      <c r="M190" s="155">
        <f t="shared" si="48"/>
        <v>9860</v>
      </c>
      <c r="N190" s="155">
        <f t="shared" si="48"/>
        <v>0</v>
      </c>
      <c r="O190" s="155">
        <f t="shared" si="48"/>
        <v>0</v>
      </c>
      <c r="P190" s="155">
        <f t="shared" si="48"/>
        <v>0</v>
      </c>
      <c r="Q190" s="155">
        <f t="shared" si="48"/>
        <v>0</v>
      </c>
      <c r="R190" s="155">
        <f t="shared" si="48"/>
        <v>0</v>
      </c>
      <c r="S190" s="155">
        <f t="shared" si="48"/>
        <v>0</v>
      </c>
      <c r="T190" s="155">
        <f t="shared" si="48"/>
        <v>0</v>
      </c>
    </row>
    <row r="191" spans="1:20" ht="12.75" customHeight="1">
      <c r="A191" s="31"/>
      <c r="B191" s="142"/>
      <c r="C191" s="125">
        <v>3110</v>
      </c>
      <c r="D191" s="126" t="s">
        <v>237</v>
      </c>
      <c r="E191" s="18">
        <f>2b!E51</f>
        <v>104251</v>
      </c>
      <c r="F191" s="18">
        <f>2b!F51</f>
        <v>0</v>
      </c>
      <c r="G191" s="18">
        <f>2b!G51</f>
        <v>104251</v>
      </c>
      <c r="H191" s="18">
        <f>2b!H51</f>
        <v>104251</v>
      </c>
      <c r="I191" s="18"/>
      <c r="J191" s="29"/>
      <c r="K191" s="29"/>
      <c r="L191" s="29">
        <f>H191</f>
        <v>104251</v>
      </c>
      <c r="M191" s="29"/>
      <c r="N191" s="29"/>
      <c r="O191" s="29"/>
      <c r="P191" s="29"/>
      <c r="Q191" s="35"/>
      <c r="R191" s="35"/>
      <c r="S191" s="35"/>
      <c r="T191" s="35"/>
    </row>
    <row r="192" spans="1:20" ht="12.75" customHeight="1">
      <c r="A192" s="31"/>
      <c r="B192" s="124"/>
      <c r="C192" s="60">
        <v>3119</v>
      </c>
      <c r="D192" s="55" t="s">
        <v>237</v>
      </c>
      <c r="E192" s="18">
        <f>2b!E54</f>
        <v>9860</v>
      </c>
      <c r="F192" s="18">
        <f>2b!F54</f>
        <v>0</v>
      </c>
      <c r="G192" s="18">
        <f>2b!G54</f>
        <v>9860</v>
      </c>
      <c r="H192" s="18">
        <f>2b!H54</f>
        <v>9860</v>
      </c>
      <c r="I192" s="18"/>
      <c r="J192" s="29"/>
      <c r="K192" s="29"/>
      <c r="L192" s="29"/>
      <c r="M192" s="29">
        <f>H192</f>
        <v>9860</v>
      </c>
      <c r="N192" s="29"/>
      <c r="O192" s="29"/>
      <c r="P192" s="29"/>
      <c r="Q192" s="35"/>
      <c r="R192" s="35"/>
      <c r="S192" s="35"/>
      <c r="T192" s="35"/>
    </row>
    <row r="193" spans="1:20" ht="12.75" customHeight="1">
      <c r="A193" s="31"/>
      <c r="B193" s="182" t="s">
        <v>241</v>
      </c>
      <c r="C193" s="390" t="s">
        <v>242</v>
      </c>
      <c r="D193" s="390"/>
      <c r="E193" s="16">
        <f aca="true" t="shared" si="49" ref="E193:T193">SUM(E194)</f>
        <v>90000</v>
      </c>
      <c r="F193" s="16">
        <f t="shared" si="49"/>
        <v>0</v>
      </c>
      <c r="G193" s="16">
        <f t="shared" si="49"/>
        <v>90000</v>
      </c>
      <c r="H193" s="16">
        <f t="shared" si="49"/>
        <v>90000</v>
      </c>
      <c r="I193" s="16">
        <f t="shared" si="49"/>
        <v>0</v>
      </c>
      <c r="J193" s="43">
        <f t="shared" si="49"/>
        <v>0</v>
      </c>
      <c r="K193" s="43">
        <f t="shared" si="49"/>
        <v>0</v>
      </c>
      <c r="L193" s="43">
        <f t="shared" si="49"/>
        <v>90000</v>
      </c>
      <c r="M193" s="43">
        <f t="shared" si="49"/>
        <v>0</v>
      </c>
      <c r="N193" s="43">
        <f t="shared" si="49"/>
        <v>0</v>
      </c>
      <c r="O193" s="43">
        <f t="shared" si="49"/>
        <v>0</v>
      </c>
      <c r="P193" s="43">
        <f t="shared" si="49"/>
        <v>0</v>
      </c>
      <c r="Q193" s="43">
        <f t="shared" si="49"/>
        <v>0</v>
      </c>
      <c r="R193" s="43">
        <f t="shared" si="49"/>
        <v>0</v>
      </c>
      <c r="S193" s="43">
        <f t="shared" si="49"/>
        <v>0</v>
      </c>
      <c r="T193" s="43">
        <f t="shared" si="49"/>
        <v>0</v>
      </c>
    </row>
    <row r="194" spans="1:20" ht="12.75" customHeight="1">
      <c r="A194" s="31"/>
      <c r="B194" s="183"/>
      <c r="C194" s="125">
        <v>3110</v>
      </c>
      <c r="D194" s="126" t="s">
        <v>237</v>
      </c>
      <c r="E194" s="18">
        <f>2b!E56</f>
        <v>90000</v>
      </c>
      <c r="F194" s="18">
        <f>2b!F56</f>
        <v>0</v>
      </c>
      <c r="G194" s="18">
        <f>2b!G56</f>
        <v>90000</v>
      </c>
      <c r="H194" s="18">
        <f>2b!H56</f>
        <v>90000</v>
      </c>
      <c r="I194" s="18"/>
      <c r="J194" s="29"/>
      <c r="K194" s="29"/>
      <c r="L194" s="29">
        <f>H194</f>
        <v>90000</v>
      </c>
      <c r="M194" s="29"/>
      <c r="N194" s="29"/>
      <c r="O194" s="29"/>
      <c r="P194" s="29"/>
      <c r="Q194" s="35"/>
      <c r="R194" s="35"/>
      <c r="S194" s="35"/>
      <c r="T194" s="35"/>
    </row>
    <row r="195" spans="1:20" ht="12.75" customHeight="1">
      <c r="A195" s="31"/>
      <c r="B195" s="22" t="s">
        <v>113</v>
      </c>
      <c r="C195" s="371" t="s">
        <v>114</v>
      </c>
      <c r="D195" s="371"/>
      <c r="E195" s="16">
        <f aca="true" t="shared" si="50" ref="E195:T195">SUM(E196)</f>
        <v>29475</v>
      </c>
      <c r="F195" s="16">
        <f t="shared" si="50"/>
        <v>0</v>
      </c>
      <c r="G195" s="16">
        <f t="shared" si="50"/>
        <v>29475</v>
      </c>
      <c r="H195" s="16">
        <f t="shared" si="50"/>
        <v>29475</v>
      </c>
      <c r="I195" s="16">
        <f t="shared" si="50"/>
        <v>0</v>
      </c>
      <c r="J195" s="43">
        <f t="shared" si="50"/>
        <v>0</v>
      </c>
      <c r="K195" s="43">
        <f t="shared" si="50"/>
        <v>0</v>
      </c>
      <c r="L195" s="43">
        <f t="shared" si="50"/>
        <v>29475</v>
      </c>
      <c r="M195" s="43">
        <f t="shared" si="50"/>
        <v>0</v>
      </c>
      <c r="N195" s="43">
        <f t="shared" si="50"/>
        <v>0</v>
      </c>
      <c r="O195" s="43">
        <f t="shared" si="50"/>
        <v>0</v>
      </c>
      <c r="P195" s="43">
        <f t="shared" si="50"/>
        <v>0</v>
      </c>
      <c r="Q195" s="43">
        <f t="shared" si="50"/>
        <v>0</v>
      </c>
      <c r="R195" s="43">
        <f t="shared" si="50"/>
        <v>0</v>
      </c>
      <c r="S195" s="43">
        <f t="shared" si="50"/>
        <v>0</v>
      </c>
      <c r="T195" s="43">
        <f t="shared" si="50"/>
        <v>0</v>
      </c>
    </row>
    <row r="196" spans="1:20" ht="12.75" customHeight="1">
      <c r="A196" s="72"/>
      <c r="B196" s="124"/>
      <c r="C196" s="125">
        <v>3110</v>
      </c>
      <c r="D196" s="126" t="s">
        <v>237</v>
      </c>
      <c r="E196" s="18">
        <f>2b!E58</f>
        <v>29475</v>
      </c>
      <c r="F196" s="18">
        <f>2b!F58</f>
        <v>0</v>
      </c>
      <c r="G196" s="18">
        <f>2b!G58</f>
        <v>29475</v>
      </c>
      <c r="H196" s="184">
        <f>2b!H58</f>
        <v>29475</v>
      </c>
      <c r="I196" s="18">
        <f>2b!I58</f>
        <v>0</v>
      </c>
      <c r="J196" s="29"/>
      <c r="K196" s="29"/>
      <c r="L196" s="29">
        <f>H196</f>
        <v>29475</v>
      </c>
      <c r="M196" s="29"/>
      <c r="N196" s="29"/>
      <c r="O196" s="29"/>
      <c r="P196" s="29"/>
      <c r="Q196" s="35"/>
      <c r="R196" s="35"/>
      <c r="S196" s="35"/>
      <c r="T196" s="35"/>
    </row>
    <row r="197" spans="1:20" ht="12.75" customHeight="1">
      <c r="A197" s="163"/>
      <c r="B197" s="144">
        <v>85219</v>
      </c>
      <c r="C197" s="374" t="s">
        <v>116</v>
      </c>
      <c r="D197" s="374"/>
      <c r="E197" s="155">
        <f aca="true" t="shared" si="51" ref="E197:T197">SUM(E198:E208)</f>
        <v>169968</v>
      </c>
      <c r="F197" s="155">
        <f t="shared" si="51"/>
        <v>0</v>
      </c>
      <c r="G197" s="155">
        <f t="shared" si="51"/>
        <v>169968</v>
      </c>
      <c r="H197" s="155">
        <f t="shared" si="51"/>
        <v>169968</v>
      </c>
      <c r="I197" s="155">
        <f t="shared" si="51"/>
        <v>143668</v>
      </c>
      <c r="J197" s="155">
        <f t="shared" si="51"/>
        <v>25500</v>
      </c>
      <c r="K197" s="155">
        <f t="shared" si="51"/>
        <v>0</v>
      </c>
      <c r="L197" s="155">
        <f t="shared" si="51"/>
        <v>800</v>
      </c>
      <c r="M197" s="155">
        <f t="shared" si="51"/>
        <v>0</v>
      </c>
      <c r="N197" s="155">
        <f t="shared" si="51"/>
        <v>0</v>
      </c>
      <c r="O197" s="155">
        <f t="shared" si="51"/>
        <v>0</v>
      </c>
      <c r="P197" s="155">
        <f t="shared" si="51"/>
        <v>0</v>
      </c>
      <c r="Q197" s="68">
        <f t="shared" si="51"/>
        <v>0</v>
      </c>
      <c r="R197" s="68">
        <f t="shared" si="51"/>
        <v>0</v>
      </c>
      <c r="S197" s="68">
        <f t="shared" si="51"/>
        <v>0</v>
      </c>
      <c r="T197" s="68">
        <f t="shared" si="51"/>
        <v>0</v>
      </c>
    </row>
    <row r="198" spans="1:20" ht="12.75" customHeight="1">
      <c r="A198" s="31"/>
      <c r="B198" s="142"/>
      <c r="C198" s="8">
        <v>3020</v>
      </c>
      <c r="D198" s="126" t="s">
        <v>204</v>
      </c>
      <c r="E198" s="184">
        <f>2b!E60</f>
        <v>800</v>
      </c>
      <c r="F198" s="184">
        <f>2b!F60</f>
        <v>0</v>
      </c>
      <c r="G198" s="184">
        <f>2b!G60</f>
        <v>800</v>
      </c>
      <c r="H198" s="184">
        <f>2b!H60</f>
        <v>800</v>
      </c>
      <c r="I198" s="184"/>
      <c r="J198" s="29"/>
      <c r="K198" s="29"/>
      <c r="L198" s="29">
        <f>H198</f>
        <v>800</v>
      </c>
      <c r="M198" s="29"/>
      <c r="N198" s="29"/>
      <c r="O198" s="29"/>
      <c r="P198" s="29"/>
      <c r="Q198" s="29"/>
      <c r="R198" s="29"/>
      <c r="S198" s="35"/>
      <c r="T198" s="35"/>
    </row>
    <row r="199" spans="1:20" ht="12.75" customHeight="1">
      <c r="A199" s="31"/>
      <c r="B199" s="178"/>
      <c r="C199" s="8">
        <v>4010</v>
      </c>
      <c r="D199" s="126" t="s">
        <v>195</v>
      </c>
      <c r="E199" s="184">
        <f>2b!E61</f>
        <v>112468</v>
      </c>
      <c r="F199" s="184">
        <f>2b!F61</f>
        <v>-2300</v>
      </c>
      <c r="G199" s="184">
        <f>2b!G61</f>
        <v>110168</v>
      </c>
      <c r="H199" s="184">
        <f>2b!H61</f>
        <v>110168</v>
      </c>
      <c r="I199" s="184">
        <f>H199</f>
        <v>110168</v>
      </c>
      <c r="J199" s="29"/>
      <c r="K199" s="29"/>
      <c r="L199" s="29"/>
      <c r="M199" s="29"/>
      <c r="N199" s="29"/>
      <c r="O199" s="29"/>
      <c r="P199" s="29"/>
      <c r="Q199" s="29"/>
      <c r="R199" s="29"/>
      <c r="S199" s="35"/>
      <c r="T199" s="35"/>
    </row>
    <row r="200" spans="1:20" ht="12.75" customHeight="1">
      <c r="A200" s="31"/>
      <c r="B200" s="178"/>
      <c r="C200" s="8">
        <v>4040</v>
      </c>
      <c r="D200" s="126" t="s">
        <v>196</v>
      </c>
      <c r="E200" s="184">
        <f>2b!E64</f>
        <v>10500</v>
      </c>
      <c r="F200" s="184">
        <f>2b!F64</f>
        <v>2300</v>
      </c>
      <c r="G200" s="184">
        <f>2b!G64</f>
        <v>12800</v>
      </c>
      <c r="H200" s="184">
        <f>2b!H64</f>
        <v>12800</v>
      </c>
      <c r="I200" s="184">
        <f>H200</f>
        <v>12800</v>
      </c>
      <c r="J200" s="29"/>
      <c r="K200" s="29"/>
      <c r="L200" s="29"/>
      <c r="M200" s="29"/>
      <c r="N200" s="29"/>
      <c r="O200" s="29"/>
      <c r="P200" s="29"/>
      <c r="Q200" s="29"/>
      <c r="R200" s="29"/>
      <c r="S200" s="35"/>
      <c r="T200" s="35"/>
    </row>
    <row r="201" spans="1:20" ht="12.75" customHeight="1">
      <c r="A201" s="31"/>
      <c r="B201" s="178"/>
      <c r="C201" s="8">
        <v>4110</v>
      </c>
      <c r="D201" s="126" t="s">
        <v>197</v>
      </c>
      <c r="E201" s="184">
        <f>2b!E67</f>
        <v>17400</v>
      </c>
      <c r="F201" s="184">
        <f>2b!F67</f>
        <v>0</v>
      </c>
      <c r="G201" s="184">
        <f>2b!G67</f>
        <v>17400</v>
      </c>
      <c r="H201" s="184">
        <f>2b!H67</f>
        <v>17400</v>
      </c>
      <c r="I201" s="184">
        <f>H201</f>
        <v>17400</v>
      </c>
      <c r="J201" s="29"/>
      <c r="K201" s="29"/>
      <c r="L201" s="29"/>
      <c r="M201" s="29"/>
      <c r="N201" s="29"/>
      <c r="O201" s="29"/>
      <c r="P201" s="29"/>
      <c r="Q201" s="29"/>
      <c r="R201" s="29"/>
      <c r="S201" s="35"/>
      <c r="T201" s="35"/>
    </row>
    <row r="202" spans="1:20" ht="12.75" customHeight="1">
      <c r="A202" s="31"/>
      <c r="B202" s="178"/>
      <c r="C202" s="60">
        <v>4120</v>
      </c>
      <c r="D202" s="126" t="s">
        <v>198</v>
      </c>
      <c r="E202" s="184">
        <f>2b!E70</f>
        <v>3300</v>
      </c>
      <c r="F202" s="184">
        <f>2b!F70</f>
        <v>0</v>
      </c>
      <c r="G202" s="184">
        <f>2b!G70</f>
        <v>3300</v>
      </c>
      <c r="H202" s="184">
        <f>2b!H70</f>
        <v>3300</v>
      </c>
      <c r="I202" s="184">
        <f>H202</f>
        <v>3300</v>
      </c>
      <c r="J202" s="29"/>
      <c r="K202" s="29"/>
      <c r="L202" s="29"/>
      <c r="M202" s="29"/>
      <c r="N202" s="29"/>
      <c r="O202" s="29"/>
      <c r="P202" s="29"/>
      <c r="Q202" s="29"/>
      <c r="R202" s="29"/>
      <c r="S202" s="35"/>
      <c r="T202" s="35"/>
    </row>
    <row r="203" spans="1:20" ht="12.75" customHeight="1">
      <c r="A203" s="31"/>
      <c r="B203" s="178"/>
      <c r="C203" s="8">
        <v>4210</v>
      </c>
      <c r="D203" s="126" t="s">
        <v>193</v>
      </c>
      <c r="E203" s="184">
        <f>2b!E74</f>
        <v>7000</v>
      </c>
      <c r="F203" s="184">
        <f>2b!F74</f>
        <v>0</v>
      </c>
      <c r="G203" s="184">
        <f>2b!G74</f>
        <v>7000</v>
      </c>
      <c r="H203" s="184">
        <f>2b!H74</f>
        <v>7000</v>
      </c>
      <c r="I203" s="184"/>
      <c r="J203" s="29">
        <f aca="true" t="shared" si="52" ref="J203:J208">H203</f>
        <v>7000</v>
      </c>
      <c r="K203" s="29"/>
      <c r="L203" s="29"/>
      <c r="M203" s="29"/>
      <c r="N203" s="29"/>
      <c r="O203" s="29"/>
      <c r="P203" s="29"/>
      <c r="Q203" s="29"/>
      <c r="R203" s="29"/>
      <c r="S203" s="35"/>
      <c r="T203" s="35"/>
    </row>
    <row r="204" spans="1:20" ht="12.75" customHeight="1">
      <c r="A204" s="31"/>
      <c r="B204" s="178"/>
      <c r="C204" s="8">
        <v>4300</v>
      </c>
      <c r="D204" s="126" t="s">
        <v>201</v>
      </c>
      <c r="E204" s="184">
        <f>2b!E75</f>
        <v>10000</v>
      </c>
      <c r="F204" s="184">
        <f>2b!F75</f>
        <v>0</v>
      </c>
      <c r="G204" s="184">
        <f>2b!G75</f>
        <v>10000</v>
      </c>
      <c r="H204" s="184">
        <f>2b!H75</f>
        <v>10000</v>
      </c>
      <c r="I204" s="184"/>
      <c r="J204" s="29">
        <f t="shared" si="52"/>
        <v>10000</v>
      </c>
      <c r="K204" s="29"/>
      <c r="L204" s="29"/>
      <c r="M204" s="29"/>
      <c r="N204" s="29"/>
      <c r="O204" s="29"/>
      <c r="P204" s="29"/>
      <c r="Q204" s="29"/>
      <c r="R204" s="29"/>
      <c r="S204" s="35"/>
      <c r="T204" s="35"/>
    </row>
    <row r="205" spans="1:20" ht="12.75" customHeight="1">
      <c r="A205" s="31"/>
      <c r="B205" s="178"/>
      <c r="C205" s="8">
        <v>4410</v>
      </c>
      <c r="D205" s="126" t="s">
        <v>202</v>
      </c>
      <c r="E205" s="184">
        <f>2b!E76</f>
        <v>4000</v>
      </c>
      <c r="F205" s="184">
        <f>2b!F76</f>
        <v>0</v>
      </c>
      <c r="G205" s="184">
        <f>2b!G76</f>
        <v>4000</v>
      </c>
      <c r="H205" s="184">
        <f>2b!H76</f>
        <v>4000</v>
      </c>
      <c r="I205" s="184"/>
      <c r="J205" s="29">
        <f t="shared" si="52"/>
        <v>4000</v>
      </c>
      <c r="K205" s="29"/>
      <c r="L205" s="29"/>
      <c r="M205" s="29"/>
      <c r="N205" s="29"/>
      <c r="O205" s="29"/>
      <c r="P205" s="29"/>
      <c r="Q205" s="29"/>
      <c r="R205" s="29"/>
      <c r="S205" s="35"/>
      <c r="T205" s="35"/>
    </row>
    <row r="206" spans="1:20" ht="12.75" customHeight="1">
      <c r="A206" s="31"/>
      <c r="B206" s="178"/>
      <c r="C206" s="8">
        <v>4430</v>
      </c>
      <c r="D206" s="126" t="s">
        <v>243</v>
      </c>
      <c r="E206" s="184">
        <f>2b!E77</f>
        <v>500</v>
      </c>
      <c r="F206" s="184">
        <f>2b!F77</f>
        <v>0</v>
      </c>
      <c r="G206" s="184">
        <f>2b!G77</f>
        <v>500</v>
      </c>
      <c r="H206" s="184">
        <f>2b!H77</f>
        <v>500</v>
      </c>
      <c r="I206" s="184"/>
      <c r="J206" s="29">
        <f t="shared" si="52"/>
        <v>500</v>
      </c>
      <c r="K206" s="29"/>
      <c r="L206" s="29"/>
      <c r="M206" s="29"/>
      <c r="N206" s="29"/>
      <c r="O206" s="29"/>
      <c r="P206" s="29"/>
      <c r="Q206" s="29"/>
      <c r="R206" s="29"/>
      <c r="S206" s="35"/>
      <c r="T206" s="35"/>
    </row>
    <row r="207" spans="1:20" ht="12.75" customHeight="1">
      <c r="A207" s="31"/>
      <c r="B207" s="178"/>
      <c r="C207" s="8">
        <v>4440</v>
      </c>
      <c r="D207" s="126" t="s">
        <v>210</v>
      </c>
      <c r="E207" s="184">
        <f>2b!E78</f>
        <v>2000</v>
      </c>
      <c r="F207" s="184">
        <f>2b!F78</f>
        <v>0</v>
      </c>
      <c r="G207" s="184">
        <f>2b!G78</f>
        <v>2000</v>
      </c>
      <c r="H207" s="184">
        <f>2b!H78</f>
        <v>2000</v>
      </c>
      <c r="I207" s="184"/>
      <c r="J207" s="29">
        <f t="shared" si="52"/>
        <v>2000</v>
      </c>
      <c r="K207" s="29"/>
      <c r="L207" s="29"/>
      <c r="M207" s="29"/>
      <c r="N207" s="29"/>
      <c r="O207" s="29"/>
      <c r="P207" s="29"/>
      <c r="Q207" s="29"/>
      <c r="R207" s="29"/>
      <c r="S207" s="35"/>
      <c r="T207" s="35"/>
    </row>
    <row r="208" spans="1:20" ht="12.75">
      <c r="A208" s="31"/>
      <c r="B208" s="178"/>
      <c r="C208" s="125">
        <v>4700</v>
      </c>
      <c r="D208" s="126" t="s">
        <v>211</v>
      </c>
      <c r="E208" s="184">
        <f>2b!E79</f>
        <v>2000</v>
      </c>
      <c r="F208" s="184">
        <f>2b!F79</f>
        <v>0</v>
      </c>
      <c r="G208" s="184">
        <f>2b!G79</f>
        <v>2000</v>
      </c>
      <c r="H208" s="184">
        <f>2b!H79</f>
        <v>2000</v>
      </c>
      <c r="I208" s="184"/>
      <c r="J208" s="29">
        <f t="shared" si="52"/>
        <v>2000</v>
      </c>
      <c r="K208" s="29"/>
      <c r="L208" s="29"/>
      <c r="M208" s="29"/>
      <c r="N208" s="29"/>
      <c r="O208" s="29"/>
      <c r="P208" s="29"/>
      <c r="Q208" s="29"/>
      <c r="R208" s="29"/>
      <c r="S208" s="35"/>
      <c r="T208" s="35"/>
    </row>
    <row r="209" spans="1:20" ht="12.75" customHeight="1">
      <c r="A209" s="31"/>
      <c r="B209" s="144">
        <v>85295</v>
      </c>
      <c r="C209" s="374" t="s">
        <v>117</v>
      </c>
      <c r="D209" s="374"/>
      <c r="E209" s="155">
        <f>SUM(E210:E210)</f>
        <v>115119</v>
      </c>
      <c r="F209" s="155">
        <f>SUM(F210:F210)</f>
        <v>0</v>
      </c>
      <c r="G209" s="155">
        <f>SUM(G210:G210)</f>
        <v>115119</v>
      </c>
      <c r="H209" s="155">
        <f>SUM(H210:H210)</f>
        <v>115119</v>
      </c>
      <c r="I209" s="155">
        <f>SUM(I210:I210)</f>
        <v>0</v>
      </c>
      <c r="J209" s="156">
        <f aca="true" t="shared" si="53" ref="J209:T209">SUM(J210)</f>
        <v>0</v>
      </c>
      <c r="K209" s="157">
        <f t="shared" si="53"/>
        <v>0</v>
      </c>
      <c r="L209" s="157">
        <f t="shared" si="53"/>
        <v>115119</v>
      </c>
      <c r="M209" s="157">
        <f t="shared" si="53"/>
        <v>0</v>
      </c>
      <c r="N209" s="157">
        <f t="shared" si="53"/>
        <v>0</v>
      </c>
      <c r="O209" s="157">
        <f t="shared" si="53"/>
        <v>0</v>
      </c>
      <c r="P209" s="157">
        <f t="shared" si="53"/>
        <v>0</v>
      </c>
      <c r="Q209" s="157">
        <f t="shared" si="53"/>
        <v>0</v>
      </c>
      <c r="R209" s="157">
        <f t="shared" si="53"/>
        <v>0</v>
      </c>
      <c r="S209" s="157">
        <f t="shared" si="53"/>
        <v>0</v>
      </c>
      <c r="T209" s="157">
        <f t="shared" si="53"/>
        <v>0</v>
      </c>
    </row>
    <row r="210" spans="1:20" ht="12.75">
      <c r="A210" s="72"/>
      <c r="B210" s="162"/>
      <c r="C210" s="8">
        <v>3110</v>
      </c>
      <c r="D210" s="126" t="s">
        <v>237</v>
      </c>
      <c r="E210" s="18">
        <f>2b!E81+2a!E161</f>
        <v>115119</v>
      </c>
      <c r="F210" s="18">
        <f>2b!F81+2a!F161</f>
        <v>0</v>
      </c>
      <c r="G210" s="18">
        <f>2b!G81+2a!G161</f>
        <v>115119</v>
      </c>
      <c r="H210" s="18">
        <f>2b!H81+2a!H161</f>
        <v>115119</v>
      </c>
      <c r="I210" s="18"/>
      <c r="J210" s="29"/>
      <c r="K210" s="29"/>
      <c r="L210" s="29">
        <f>H210</f>
        <v>115119</v>
      </c>
      <c r="M210" s="29"/>
      <c r="N210" s="29"/>
      <c r="O210" s="29"/>
      <c r="P210" s="29"/>
      <c r="Q210" s="35"/>
      <c r="R210" s="35"/>
      <c r="S210" s="35"/>
      <c r="T210" s="35"/>
    </row>
    <row r="211" spans="1:20" ht="15">
      <c r="A211" s="69">
        <v>854</v>
      </c>
      <c r="B211" s="373" t="s">
        <v>244</v>
      </c>
      <c r="C211" s="373"/>
      <c r="D211" s="373"/>
      <c r="E211" s="70">
        <f aca="true" t="shared" si="54" ref="E211:T211">SUM(E212)</f>
        <v>3000</v>
      </c>
      <c r="F211" s="70">
        <f t="shared" si="54"/>
        <v>0</v>
      </c>
      <c r="G211" s="70">
        <f t="shared" si="54"/>
        <v>3000</v>
      </c>
      <c r="H211" s="70">
        <f t="shared" si="54"/>
        <v>3000</v>
      </c>
      <c r="I211" s="70">
        <f t="shared" si="54"/>
        <v>0</v>
      </c>
      <c r="J211" s="70">
        <f t="shared" si="54"/>
        <v>0</v>
      </c>
      <c r="K211" s="70">
        <f t="shared" si="54"/>
        <v>0</v>
      </c>
      <c r="L211" s="70">
        <f t="shared" si="54"/>
        <v>3000</v>
      </c>
      <c r="M211" s="70">
        <f t="shared" si="54"/>
        <v>0</v>
      </c>
      <c r="N211" s="70">
        <f t="shared" si="54"/>
        <v>0</v>
      </c>
      <c r="O211" s="70">
        <f t="shared" si="54"/>
        <v>0</v>
      </c>
      <c r="P211" s="70">
        <f t="shared" si="54"/>
        <v>0</v>
      </c>
      <c r="Q211" s="132">
        <f t="shared" si="54"/>
        <v>0</v>
      </c>
      <c r="R211" s="132">
        <f t="shared" si="54"/>
        <v>0</v>
      </c>
      <c r="S211" s="132">
        <f t="shared" si="54"/>
        <v>0</v>
      </c>
      <c r="T211" s="132">
        <f t="shared" si="54"/>
        <v>0</v>
      </c>
    </row>
    <row r="212" spans="1:20" ht="12.75">
      <c r="A212" s="31"/>
      <c r="B212" s="144">
        <v>85415</v>
      </c>
      <c r="C212" s="374" t="s">
        <v>245</v>
      </c>
      <c r="D212" s="374"/>
      <c r="E212" s="175">
        <f aca="true" t="shared" si="55" ref="E212:T212">E213</f>
        <v>3000</v>
      </c>
      <c r="F212" s="175">
        <f t="shared" si="55"/>
        <v>0</v>
      </c>
      <c r="G212" s="175">
        <f t="shared" si="55"/>
        <v>3000</v>
      </c>
      <c r="H212" s="175">
        <f t="shared" si="55"/>
        <v>3000</v>
      </c>
      <c r="I212" s="175">
        <f t="shared" si="55"/>
        <v>0</v>
      </c>
      <c r="J212" s="175">
        <f t="shared" si="55"/>
        <v>0</v>
      </c>
      <c r="K212" s="175">
        <f t="shared" si="55"/>
        <v>0</v>
      </c>
      <c r="L212" s="175">
        <f t="shared" si="55"/>
        <v>3000</v>
      </c>
      <c r="M212" s="175">
        <f t="shared" si="55"/>
        <v>0</v>
      </c>
      <c r="N212" s="175">
        <f t="shared" si="55"/>
        <v>0</v>
      </c>
      <c r="O212" s="175">
        <f t="shared" si="55"/>
        <v>0</v>
      </c>
      <c r="P212" s="175">
        <f t="shared" si="55"/>
        <v>0</v>
      </c>
      <c r="Q212" s="175">
        <f t="shared" si="55"/>
        <v>0</v>
      </c>
      <c r="R212" s="175">
        <f t="shared" si="55"/>
        <v>0</v>
      </c>
      <c r="S212" s="175">
        <f t="shared" si="55"/>
        <v>0</v>
      </c>
      <c r="T212" s="175">
        <f t="shared" si="55"/>
        <v>0</v>
      </c>
    </row>
    <row r="213" spans="1:20" ht="12.75">
      <c r="A213" s="72"/>
      <c r="B213" s="124"/>
      <c r="C213" s="8">
        <v>3260</v>
      </c>
      <c r="D213" s="126" t="s">
        <v>246</v>
      </c>
      <c r="E213" s="18">
        <f>2c!E68+2c!E126</f>
        <v>3000</v>
      </c>
      <c r="F213" s="18">
        <f>2c!F68+2c!F126</f>
        <v>0</v>
      </c>
      <c r="G213" s="18">
        <f>2c!G68+2c!G126</f>
        <v>3000</v>
      </c>
      <c r="H213" s="18">
        <f>E213</f>
        <v>3000</v>
      </c>
      <c r="I213" s="18"/>
      <c r="J213" s="18"/>
      <c r="K213" s="18"/>
      <c r="L213" s="18">
        <f>H213</f>
        <v>3000</v>
      </c>
      <c r="M213" s="18"/>
      <c r="N213" s="18"/>
      <c r="O213" s="18"/>
      <c r="P213" s="18">
        <f>2c!J68+2c!J126</f>
        <v>0</v>
      </c>
      <c r="Q213" s="35"/>
      <c r="R213" s="35"/>
      <c r="S213" s="35"/>
      <c r="T213" s="35"/>
    </row>
    <row r="214" spans="1:20" ht="15">
      <c r="A214" s="69">
        <v>900</v>
      </c>
      <c r="B214" s="373" t="s">
        <v>119</v>
      </c>
      <c r="C214" s="373"/>
      <c r="D214" s="373"/>
      <c r="E214" s="70">
        <f aca="true" t="shared" si="56" ref="E214:T214">SUM(E215,E225,E227,E234,E232)</f>
        <v>835058.6</v>
      </c>
      <c r="F214" s="70">
        <f t="shared" si="56"/>
        <v>0</v>
      </c>
      <c r="G214" s="70">
        <f t="shared" si="56"/>
        <v>835058.6</v>
      </c>
      <c r="H214" s="70">
        <f t="shared" si="56"/>
        <v>573242.6</v>
      </c>
      <c r="I214" s="70">
        <f t="shared" si="56"/>
        <v>78880</v>
      </c>
      <c r="J214" s="128">
        <f t="shared" si="56"/>
        <v>493862.6</v>
      </c>
      <c r="K214" s="128">
        <f t="shared" si="56"/>
        <v>0</v>
      </c>
      <c r="L214" s="128">
        <f t="shared" si="56"/>
        <v>500</v>
      </c>
      <c r="M214" s="128">
        <f t="shared" si="56"/>
        <v>0</v>
      </c>
      <c r="N214" s="128">
        <f t="shared" si="56"/>
        <v>0</v>
      </c>
      <c r="O214" s="128">
        <f t="shared" si="56"/>
        <v>0</v>
      </c>
      <c r="P214" s="128">
        <f t="shared" si="56"/>
        <v>261816</v>
      </c>
      <c r="Q214" s="128">
        <f t="shared" si="56"/>
        <v>261816</v>
      </c>
      <c r="R214" s="128">
        <f t="shared" si="56"/>
        <v>0</v>
      </c>
      <c r="S214" s="128">
        <f t="shared" si="56"/>
        <v>0</v>
      </c>
      <c r="T214" s="128">
        <f t="shared" si="56"/>
        <v>0</v>
      </c>
    </row>
    <row r="215" spans="1:20" ht="12.75" customHeight="1">
      <c r="A215" s="31"/>
      <c r="B215" s="144">
        <v>90003</v>
      </c>
      <c r="C215" s="374" t="s">
        <v>247</v>
      </c>
      <c r="D215" s="374"/>
      <c r="E215" s="16">
        <f aca="true" t="shared" si="57" ref="E215:T215">SUM(E216:E224)</f>
        <v>320298.38</v>
      </c>
      <c r="F215" s="16">
        <f t="shared" si="57"/>
        <v>0</v>
      </c>
      <c r="G215" s="16">
        <f t="shared" si="57"/>
        <v>320298.38</v>
      </c>
      <c r="H215" s="16">
        <f t="shared" si="57"/>
        <v>320298.38</v>
      </c>
      <c r="I215" s="16">
        <f t="shared" si="57"/>
        <v>73400</v>
      </c>
      <c r="J215" s="43">
        <f t="shared" si="57"/>
        <v>246398.38</v>
      </c>
      <c r="K215" s="43">
        <f t="shared" si="57"/>
        <v>0</v>
      </c>
      <c r="L215" s="43">
        <f t="shared" si="57"/>
        <v>500</v>
      </c>
      <c r="M215" s="43">
        <f t="shared" si="57"/>
        <v>0</v>
      </c>
      <c r="N215" s="43">
        <f t="shared" si="57"/>
        <v>0</v>
      </c>
      <c r="O215" s="43">
        <f t="shared" si="57"/>
        <v>0</v>
      </c>
      <c r="P215" s="43">
        <f t="shared" si="57"/>
        <v>0</v>
      </c>
      <c r="Q215" s="43">
        <f t="shared" si="57"/>
        <v>0</v>
      </c>
      <c r="R215" s="43">
        <f t="shared" si="57"/>
        <v>0</v>
      </c>
      <c r="S215" s="43">
        <f t="shared" si="57"/>
        <v>0</v>
      </c>
      <c r="T215" s="43">
        <f t="shared" si="57"/>
        <v>0</v>
      </c>
    </row>
    <row r="216" spans="1:20" ht="12.75" customHeight="1">
      <c r="A216" s="31"/>
      <c r="B216" s="142"/>
      <c r="C216" s="8">
        <v>3020</v>
      </c>
      <c r="D216" s="126" t="s">
        <v>204</v>
      </c>
      <c r="E216" s="18">
        <f>2a!E168</f>
        <v>500</v>
      </c>
      <c r="F216" s="18">
        <f>2a!F168</f>
        <v>0</v>
      </c>
      <c r="G216" s="18">
        <f>2a!G168</f>
        <v>500</v>
      </c>
      <c r="H216" s="18">
        <f>2a!H168</f>
        <v>500</v>
      </c>
      <c r="I216" s="18"/>
      <c r="J216" s="29"/>
      <c r="K216" s="29"/>
      <c r="L216" s="29">
        <f>H216</f>
        <v>500</v>
      </c>
      <c r="M216" s="29"/>
      <c r="N216" s="29"/>
      <c r="O216" s="29"/>
      <c r="P216" s="29"/>
      <c r="Q216" s="35"/>
      <c r="R216" s="35"/>
      <c r="S216" s="35"/>
      <c r="T216" s="35"/>
    </row>
    <row r="217" spans="1:20" ht="12.75" customHeight="1">
      <c r="A217" s="31"/>
      <c r="B217" s="178"/>
      <c r="C217" s="8">
        <v>4010</v>
      </c>
      <c r="D217" s="126" t="s">
        <v>195</v>
      </c>
      <c r="E217" s="18">
        <f>2a!E169</f>
        <v>57000</v>
      </c>
      <c r="F217" s="18">
        <f>2a!F169</f>
        <v>0</v>
      </c>
      <c r="G217" s="18">
        <f>2a!G169</f>
        <v>57000</v>
      </c>
      <c r="H217" s="18">
        <f>2a!H169</f>
        <v>57000</v>
      </c>
      <c r="I217" s="18">
        <f>H217</f>
        <v>57000</v>
      </c>
      <c r="J217" s="29"/>
      <c r="K217" s="29"/>
      <c r="L217" s="29"/>
      <c r="M217" s="29"/>
      <c r="N217" s="29"/>
      <c r="O217" s="29"/>
      <c r="P217" s="29"/>
      <c r="Q217" s="35"/>
      <c r="R217" s="35"/>
      <c r="S217" s="35"/>
      <c r="T217" s="35"/>
    </row>
    <row r="218" spans="1:20" ht="12.75" customHeight="1">
      <c r="A218" s="31"/>
      <c r="B218" s="178"/>
      <c r="C218" s="8">
        <v>4040</v>
      </c>
      <c r="D218" s="126" t="s">
        <v>196</v>
      </c>
      <c r="E218" s="18">
        <f>2a!E170</f>
        <v>4820</v>
      </c>
      <c r="F218" s="18">
        <f>2a!F170</f>
        <v>0</v>
      </c>
      <c r="G218" s="18">
        <f>2a!G170</f>
        <v>4820</v>
      </c>
      <c r="H218" s="18">
        <f>2a!H170</f>
        <v>4820</v>
      </c>
      <c r="I218" s="18">
        <f>H218</f>
        <v>4820</v>
      </c>
      <c r="J218" s="29"/>
      <c r="K218" s="29"/>
      <c r="L218" s="29"/>
      <c r="M218" s="29"/>
      <c r="N218" s="29"/>
      <c r="O218" s="29"/>
      <c r="P218" s="29"/>
      <c r="Q218" s="35"/>
      <c r="R218" s="35"/>
      <c r="S218" s="35"/>
      <c r="T218" s="35"/>
    </row>
    <row r="219" spans="1:20" ht="12.75" customHeight="1">
      <c r="A219" s="31"/>
      <c r="B219" s="178"/>
      <c r="C219" s="8">
        <v>4110</v>
      </c>
      <c r="D219" s="126" t="s">
        <v>197</v>
      </c>
      <c r="E219" s="18">
        <f>2a!E171</f>
        <v>10000</v>
      </c>
      <c r="F219" s="18">
        <f>2a!F171</f>
        <v>0</v>
      </c>
      <c r="G219" s="18">
        <f>2a!G171</f>
        <v>10000</v>
      </c>
      <c r="H219" s="18">
        <f>2a!H171</f>
        <v>10000</v>
      </c>
      <c r="I219" s="18">
        <f>H219</f>
        <v>10000</v>
      </c>
      <c r="J219" s="29"/>
      <c r="K219" s="29"/>
      <c r="L219" s="29"/>
      <c r="M219" s="29"/>
      <c r="N219" s="29"/>
      <c r="O219" s="29"/>
      <c r="P219" s="29"/>
      <c r="Q219" s="35"/>
      <c r="R219" s="35"/>
      <c r="S219" s="35"/>
      <c r="T219" s="35"/>
    </row>
    <row r="220" spans="1:253" s="114" customFormat="1" ht="12.75" customHeight="1">
      <c r="A220" s="31"/>
      <c r="B220" s="178"/>
      <c r="C220" s="8">
        <v>4120</v>
      </c>
      <c r="D220" s="126" t="s">
        <v>198</v>
      </c>
      <c r="E220" s="18">
        <f>2a!E172</f>
        <v>1580</v>
      </c>
      <c r="F220" s="18">
        <f>2a!F172</f>
        <v>0</v>
      </c>
      <c r="G220" s="18">
        <f>2a!G172</f>
        <v>1580</v>
      </c>
      <c r="H220" s="18">
        <f>2a!H172</f>
        <v>1580</v>
      </c>
      <c r="I220" s="18">
        <f>H220</f>
        <v>1580</v>
      </c>
      <c r="J220" s="29"/>
      <c r="K220" s="139"/>
      <c r="L220" s="139"/>
      <c r="M220" s="139"/>
      <c r="N220" s="139"/>
      <c r="O220" s="139"/>
      <c r="P220" s="139"/>
      <c r="Q220" s="140"/>
      <c r="R220" s="140"/>
      <c r="S220" s="140"/>
      <c r="T220" s="140"/>
      <c r="IO220" s="2"/>
      <c r="IP220" s="2"/>
      <c r="IQ220"/>
      <c r="IR220"/>
      <c r="IS220"/>
    </row>
    <row r="221" spans="1:253" s="114" customFormat="1" ht="12.75" customHeight="1">
      <c r="A221" s="31"/>
      <c r="B221" s="178"/>
      <c r="C221" s="8">
        <v>4210</v>
      </c>
      <c r="D221" s="126" t="s">
        <v>193</v>
      </c>
      <c r="E221" s="18">
        <f>2a!E173</f>
        <v>3000</v>
      </c>
      <c r="F221" s="18">
        <f>2a!F173</f>
        <v>0</v>
      </c>
      <c r="G221" s="18">
        <f>2a!G173</f>
        <v>3000</v>
      </c>
      <c r="H221" s="18">
        <f>2a!H173</f>
        <v>3000</v>
      </c>
      <c r="I221" s="18"/>
      <c r="J221" s="29">
        <f>H221</f>
        <v>3000</v>
      </c>
      <c r="K221" s="139"/>
      <c r="L221" s="139"/>
      <c r="M221" s="139"/>
      <c r="N221" s="139"/>
      <c r="O221" s="139"/>
      <c r="P221" s="139"/>
      <c r="Q221" s="140"/>
      <c r="R221" s="140"/>
      <c r="S221" s="140"/>
      <c r="T221" s="140"/>
      <c r="IO221" s="2"/>
      <c r="IP221" s="2"/>
      <c r="IQ221"/>
      <c r="IR221"/>
      <c r="IS221"/>
    </row>
    <row r="222" spans="1:253" s="133" customFormat="1" ht="12.75" customHeight="1">
      <c r="A222" s="31"/>
      <c r="B222" s="178"/>
      <c r="C222" s="8">
        <v>4260</v>
      </c>
      <c r="D222" s="126" t="s">
        <v>206</v>
      </c>
      <c r="E222" s="18">
        <f>2a!E174</f>
        <v>36000</v>
      </c>
      <c r="F222" s="18">
        <f>2a!F174</f>
        <v>0</v>
      </c>
      <c r="G222" s="18">
        <f>2a!G174</f>
        <v>36000</v>
      </c>
      <c r="H222" s="18">
        <f>2a!H174</f>
        <v>36000</v>
      </c>
      <c r="I222" s="18"/>
      <c r="J222" s="29">
        <f>H222</f>
        <v>36000</v>
      </c>
      <c r="K222" s="128"/>
      <c r="L222" s="128"/>
      <c r="M222" s="128"/>
      <c r="N222" s="128"/>
      <c r="O222" s="128"/>
      <c r="P222" s="128"/>
      <c r="Q222" s="132"/>
      <c r="R222" s="132"/>
      <c r="S222" s="132"/>
      <c r="T222" s="132"/>
      <c r="IO222" s="2"/>
      <c r="IP222" s="2"/>
      <c r="IQ222"/>
      <c r="IR222"/>
      <c r="IS222"/>
    </row>
    <row r="223" spans="1:253" s="185" customFormat="1" ht="12.75" customHeight="1">
      <c r="A223" s="31"/>
      <c r="B223" s="178"/>
      <c r="C223" s="8">
        <v>4300</v>
      </c>
      <c r="D223" s="126" t="s">
        <v>248</v>
      </c>
      <c r="E223" s="18">
        <f>2a!E175</f>
        <v>205000</v>
      </c>
      <c r="F223" s="18">
        <f>2a!F175</f>
        <v>0</v>
      </c>
      <c r="G223" s="18">
        <f>2a!G175</f>
        <v>205000</v>
      </c>
      <c r="H223" s="18">
        <f>2a!H175</f>
        <v>205000</v>
      </c>
      <c r="I223" s="18"/>
      <c r="J223" s="29">
        <f>H223</f>
        <v>205000</v>
      </c>
      <c r="K223" s="29"/>
      <c r="L223" s="29"/>
      <c r="M223" s="29"/>
      <c r="N223" s="29"/>
      <c r="O223" s="29"/>
      <c r="P223" s="29"/>
      <c r="Q223" s="35"/>
      <c r="R223" s="35"/>
      <c r="S223" s="35"/>
      <c r="T223" s="35"/>
      <c r="IO223" s="2"/>
      <c r="IP223" s="2"/>
      <c r="IQ223"/>
      <c r="IR223"/>
      <c r="IS223"/>
    </row>
    <row r="224" spans="1:253" s="185" customFormat="1" ht="12.75" customHeight="1">
      <c r="A224" s="31"/>
      <c r="B224" s="178"/>
      <c r="C224" s="8">
        <v>4440</v>
      </c>
      <c r="D224" s="126" t="s">
        <v>210</v>
      </c>
      <c r="E224" s="18">
        <f>2a!E176</f>
        <v>2398.38</v>
      </c>
      <c r="F224" s="18">
        <f>2a!F176</f>
        <v>0</v>
      </c>
      <c r="G224" s="18">
        <f>2a!G176</f>
        <v>2398.38</v>
      </c>
      <c r="H224" s="18">
        <f>2a!H176</f>
        <v>2398.38</v>
      </c>
      <c r="I224" s="18"/>
      <c r="J224" s="29">
        <f>H224</f>
        <v>2398.38</v>
      </c>
      <c r="K224" s="29"/>
      <c r="L224" s="29"/>
      <c r="M224" s="29"/>
      <c r="N224" s="29"/>
      <c r="O224" s="29"/>
      <c r="P224" s="29"/>
      <c r="Q224" s="35"/>
      <c r="R224" s="35"/>
      <c r="S224" s="35"/>
      <c r="T224" s="35"/>
      <c r="IO224" s="2"/>
      <c r="IP224" s="2"/>
      <c r="IQ224"/>
      <c r="IR224"/>
      <c r="IS224"/>
    </row>
    <row r="225" spans="1:253" s="185" customFormat="1" ht="12.75" customHeight="1">
      <c r="A225" s="31"/>
      <c r="B225" s="71">
        <v>90004</v>
      </c>
      <c r="C225" s="374" t="s">
        <v>249</v>
      </c>
      <c r="D225" s="374"/>
      <c r="E225" s="16">
        <f aca="true" t="shared" si="58" ref="E225:T225">SUM(E226)</f>
        <v>3000</v>
      </c>
      <c r="F225" s="16">
        <f t="shared" si="58"/>
        <v>0</v>
      </c>
      <c r="G225" s="16">
        <f t="shared" si="58"/>
        <v>3000</v>
      </c>
      <c r="H225" s="16">
        <f t="shared" si="58"/>
        <v>3000</v>
      </c>
      <c r="I225" s="16">
        <f t="shared" si="58"/>
        <v>0</v>
      </c>
      <c r="J225" s="43">
        <f t="shared" si="58"/>
        <v>3000</v>
      </c>
      <c r="K225" s="43">
        <f t="shared" si="58"/>
        <v>0</v>
      </c>
      <c r="L225" s="43">
        <f t="shared" si="58"/>
        <v>0</v>
      </c>
      <c r="M225" s="43">
        <f t="shared" si="58"/>
        <v>0</v>
      </c>
      <c r="N225" s="43">
        <f t="shared" si="58"/>
        <v>0</v>
      </c>
      <c r="O225" s="43">
        <f t="shared" si="58"/>
        <v>0</v>
      </c>
      <c r="P225" s="43">
        <f t="shared" si="58"/>
        <v>0</v>
      </c>
      <c r="Q225" s="43">
        <f t="shared" si="58"/>
        <v>0</v>
      </c>
      <c r="R225" s="43">
        <f t="shared" si="58"/>
        <v>0</v>
      </c>
      <c r="S225" s="43">
        <f t="shared" si="58"/>
        <v>0</v>
      </c>
      <c r="T225" s="43">
        <f t="shared" si="58"/>
        <v>0</v>
      </c>
      <c r="IO225" s="2"/>
      <c r="IP225" s="2"/>
      <c r="IQ225"/>
      <c r="IR225"/>
      <c r="IS225"/>
    </row>
    <row r="226" spans="1:253" s="185" customFormat="1" ht="12.75" customHeight="1">
      <c r="A226" s="31"/>
      <c r="B226" s="164"/>
      <c r="C226" s="8">
        <v>4210</v>
      </c>
      <c r="D226" s="126" t="s">
        <v>193</v>
      </c>
      <c r="E226" s="35">
        <f>2a!E178</f>
        <v>3000</v>
      </c>
      <c r="F226" s="35">
        <f>2a!F178</f>
        <v>0</v>
      </c>
      <c r="G226" s="35">
        <f>2a!G178</f>
        <v>3000</v>
      </c>
      <c r="H226" s="35">
        <f>2a!H178</f>
        <v>3000</v>
      </c>
      <c r="I226" s="35"/>
      <c r="J226" s="29">
        <f>H226</f>
        <v>3000</v>
      </c>
      <c r="K226" s="29"/>
      <c r="L226" s="29"/>
      <c r="M226" s="29"/>
      <c r="N226" s="29"/>
      <c r="O226" s="29"/>
      <c r="P226" s="29"/>
      <c r="Q226" s="35"/>
      <c r="R226" s="35"/>
      <c r="S226" s="35"/>
      <c r="T226" s="35"/>
      <c r="IO226" s="2"/>
      <c r="IP226" s="2"/>
      <c r="IQ226"/>
      <c r="IR226"/>
      <c r="IS226"/>
    </row>
    <row r="227" spans="1:253" s="185" customFormat="1" ht="12.75" customHeight="1">
      <c r="A227" s="31"/>
      <c r="B227" s="144">
        <v>90015</v>
      </c>
      <c r="C227" s="374" t="s">
        <v>250</v>
      </c>
      <c r="D227" s="374"/>
      <c r="E227" s="16">
        <f aca="true" t="shared" si="59" ref="E227:T227">SUM(E228:E231)</f>
        <v>110000</v>
      </c>
      <c r="F227" s="16">
        <f t="shared" si="59"/>
        <v>0</v>
      </c>
      <c r="G227" s="16">
        <f t="shared" si="59"/>
        <v>110000</v>
      </c>
      <c r="H227" s="16">
        <f t="shared" si="59"/>
        <v>70000</v>
      </c>
      <c r="I227" s="16">
        <f t="shared" si="59"/>
        <v>0</v>
      </c>
      <c r="J227" s="16">
        <f t="shared" si="59"/>
        <v>70000</v>
      </c>
      <c r="K227" s="16">
        <f t="shared" si="59"/>
        <v>0</v>
      </c>
      <c r="L227" s="16">
        <f t="shared" si="59"/>
        <v>0</v>
      </c>
      <c r="M227" s="16">
        <f t="shared" si="59"/>
        <v>0</v>
      </c>
      <c r="N227" s="16">
        <f t="shared" si="59"/>
        <v>0</v>
      </c>
      <c r="O227" s="16">
        <f t="shared" si="59"/>
        <v>0</v>
      </c>
      <c r="P227" s="16">
        <f t="shared" si="59"/>
        <v>40000</v>
      </c>
      <c r="Q227" s="16">
        <f t="shared" si="59"/>
        <v>40000</v>
      </c>
      <c r="R227" s="16">
        <f t="shared" si="59"/>
        <v>0</v>
      </c>
      <c r="S227" s="16">
        <f t="shared" si="59"/>
        <v>0</v>
      </c>
      <c r="T227" s="16">
        <f t="shared" si="59"/>
        <v>0</v>
      </c>
      <c r="IO227" s="2"/>
      <c r="IP227" s="2"/>
      <c r="IQ227"/>
      <c r="IR227"/>
      <c r="IS227"/>
    </row>
    <row r="228" spans="1:20" ht="12.75" customHeight="1">
      <c r="A228" s="31"/>
      <c r="B228" s="178"/>
      <c r="C228" s="125">
        <v>4260</v>
      </c>
      <c r="D228" s="126" t="s">
        <v>206</v>
      </c>
      <c r="E228" s="18">
        <f>2a!E180</f>
        <v>60000</v>
      </c>
      <c r="F228" s="18">
        <f>2a!F180</f>
        <v>0</v>
      </c>
      <c r="G228" s="18">
        <f>2a!G180</f>
        <v>60000</v>
      </c>
      <c r="H228" s="18">
        <f>2a!H180</f>
        <v>60000</v>
      </c>
      <c r="I228" s="18"/>
      <c r="J228" s="29">
        <f>H228</f>
        <v>60000</v>
      </c>
      <c r="K228" s="29"/>
      <c r="L228" s="29"/>
      <c r="M228" s="29"/>
      <c r="N228" s="29"/>
      <c r="O228" s="29"/>
      <c r="P228" s="29"/>
      <c r="Q228" s="35"/>
      <c r="R228" s="35"/>
      <c r="S228" s="35"/>
      <c r="T228" s="35"/>
    </row>
    <row r="229" spans="1:20" ht="12.75" customHeight="1">
      <c r="A229" s="31"/>
      <c r="B229" s="178"/>
      <c r="C229" s="125">
        <v>4270</v>
      </c>
      <c r="D229" s="126" t="s">
        <v>178</v>
      </c>
      <c r="E229" s="18">
        <f>2a!E181</f>
        <v>10000</v>
      </c>
      <c r="F229" s="18">
        <f>2a!F181</f>
        <v>0</v>
      </c>
      <c r="G229" s="18">
        <f>2a!G181</f>
        <v>10000</v>
      </c>
      <c r="H229" s="18">
        <f>2a!H181</f>
        <v>10000</v>
      </c>
      <c r="I229" s="18"/>
      <c r="J229" s="29">
        <f>H229</f>
        <v>10000</v>
      </c>
      <c r="K229" s="29"/>
      <c r="L229" s="29"/>
      <c r="M229" s="29"/>
      <c r="N229" s="29"/>
      <c r="O229" s="29"/>
      <c r="P229" s="29"/>
      <c r="Q229" s="35"/>
      <c r="R229" s="35"/>
      <c r="S229" s="35"/>
      <c r="T229" s="35"/>
    </row>
    <row r="230" spans="1:253" s="133" customFormat="1" ht="12.75" customHeight="1">
      <c r="A230" s="31"/>
      <c r="B230" s="178"/>
      <c r="C230" s="8">
        <v>4300</v>
      </c>
      <c r="D230" s="126" t="s">
        <v>248</v>
      </c>
      <c r="E230" s="18">
        <f>2a!E182</f>
        <v>0</v>
      </c>
      <c r="F230" s="18">
        <f>2a!F182</f>
        <v>0</v>
      </c>
      <c r="G230" s="18">
        <f>2a!G182</f>
        <v>0</v>
      </c>
      <c r="H230" s="18">
        <f>2a!H182</f>
        <v>0</v>
      </c>
      <c r="I230" s="18"/>
      <c r="J230" s="29">
        <f>H230</f>
        <v>0</v>
      </c>
      <c r="K230" s="128"/>
      <c r="L230" s="128"/>
      <c r="M230" s="128"/>
      <c r="N230" s="128"/>
      <c r="O230" s="128"/>
      <c r="P230" s="128"/>
      <c r="Q230" s="132"/>
      <c r="R230" s="132"/>
      <c r="S230" s="132"/>
      <c r="T230" s="132"/>
      <c r="IO230" s="2"/>
      <c r="IP230" s="2"/>
      <c r="IQ230"/>
      <c r="IR230"/>
      <c r="IS230"/>
    </row>
    <row r="231" spans="1:253" s="133" customFormat="1" ht="12.75" customHeight="1">
      <c r="A231" s="72"/>
      <c r="B231" s="186"/>
      <c r="C231" s="187" t="s">
        <v>251</v>
      </c>
      <c r="D231" s="135" t="s">
        <v>174</v>
      </c>
      <c r="E231" s="188">
        <f>2a!E183</f>
        <v>40000</v>
      </c>
      <c r="F231" s="188">
        <f>2a!F183</f>
        <v>0</v>
      </c>
      <c r="G231" s="188">
        <f>2a!G183</f>
        <v>40000</v>
      </c>
      <c r="H231" s="188"/>
      <c r="I231" s="188"/>
      <c r="J231" s="29"/>
      <c r="K231" s="128"/>
      <c r="L231" s="128"/>
      <c r="M231" s="128"/>
      <c r="N231" s="128"/>
      <c r="O231" s="128"/>
      <c r="P231" s="137">
        <f>G231</f>
        <v>40000</v>
      </c>
      <c r="Q231" s="136">
        <f>P231</f>
        <v>40000</v>
      </c>
      <c r="R231" s="132"/>
      <c r="S231" s="132"/>
      <c r="T231" s="132"/>
      <c r="IO231" s="2"/>
      <c r="IP231" s="2"/>
      <c r="IQ231"/>
      <c r="IR231"/>
      <c r="IS231"/>
    </row>
    <row r="232" spans="1:253" s="133" customFormat="1" ht="24.75" customHeight="1">
      <c r="A232" s="163"/>
      <c r="B232" s="65">
        <v>90019</v>
      </c>
      <c r="C232" s="372" t="s">
        <v>124</v>
      </c>
      <c r="D232" s="372"/>
      <c r="E232" s="175">
        <f aca="true" t="shared" si="60" ref="E232:T232">SUM(E233:E233)</f>
        <v>3050</v>
      </c>
      <c r="F232" s="175">
        <f t="shared" si="60"/>
        <v>0</v>
      </c>
      <c r="G232" s="175">
        <f t="shared" si="60"/>
        <v>3050</v>
      </c>
      <c r="H232" s="175">
        <f t="shared" si="60"/>
        <v>3050</v>
      </c>
      <c r="I232" s="175">
        <f t="shared" si="60"/>
        <v>0</v>
      </c>
      <c r="J232" s="175">
        <f t="shared" si="60"/>
        <v>3050</v>
      </c>
      <c r="K232" s="175">
        <f t="shared" si="60"/>
        <v>0</v>
      </c>
      <c r="L232" s="175">
        <f t="shared" si="60"/>
        <v>0</v>
      </c>
      <c r="M232" s="175">
        <f t="shared" si="60"/>
        <v>0</v>
      </c>
      <c r="N232" s="175">
        <f t="shared" si="60"/>
        <v>0</v>
      </c>
      <c r="O232" s="175">
        <f t="shared" si="60"/>
        <v>0</v>
      </c>
      <c r="P232" s="175">
        <f t="shared" si="60"/>
        <v>0</v>
      </c>
      <c r="Q232" s="175">
        <f t="shared" si="60"/>
        <v>0</v>
      </c>
      <c r="R232" s="175">
        <f t="shared" si="60"/>
        <v>0</v>
      </c>
      <c r="S232" s="175">
        <f t="shared" si="60"/>
        <v>0</v>
      </c>
      <c r="T232" s="175">
        <f t="shared" si="60"/>
        <v>0</v>
      </c>
      <c r="IO232" s="2"/>
      <c r="IP232" s="2"/>
      <c r="IQ232"/>
      <c r="IR232"/>
      <c r="IS232"/>
    </row>
    <row r="233" spans="1:253" s="133" customFormat="1" ht="14.25">
      <c r="A233" s="31"/>
      <c r="B233" s="189"/>
      <c r="C233" s="33">
        <v>4300</v>
      </c>
      <c r="D233" s="51" t="s">
        <v>248</v>
      </c>
      <c r="E233" s="154">
        <f>2a!E186</f>
        <v>3050</v>
      </c>
      <c r="F233" s="154">
        <f>2a!F186</f>
        <v>0</v>
      </c>
      <c r="G233" s="154">
        <f>2a!G186</f>
        <v>3050</v>
      </c>
      <c r="H233" s="154">
        <f>2a!H186</f>
        <v>3050</v>
      </c>
      <c r="I233" s="154"/>
      <c r="J233" s="159">
        <f>H233</f>
        <v>3050</v>
      </c>
      <c r="K233" s="157"/>
      <c r="L233" s="157"/>
      <c r="M233" s="157"/>
      <c r="N233" s="157"/>
      <c r="O233" s="157"/>
      <c r="P233" s="157"/>
      <c r="Q233" s="157"/>
      <c r="R233" s="157"/>
      <c r="S233" s="157"/>
      <c r="T233" s="157"/>
      <c r="IO233" s="2"/>
      <c r="IP233" s="2"/>
      <c r="IQ233"/>
      <c r="IR233"/>
      <c r="IS233"/>
    </row>
    <row r="234" spans="1:20" ht="12.75" customHeight="1">
      <c r="A234" s="31"/>
      <c r="B234" s="190">
        <v>90095</v>
      </c>
      <c r="C234" s="374" t="s">
        <v>117</v>
      </c>
      <c r="D234" s="374"/>
      <c r="E234" s="16">
        <f aca="true" t="shared" si="61" ref="E234:T234">SUM(E235:E242)</f>
        <v>398710.22</v>
      </c>
      <c r="F234" s="16">
        <f t="shared" si="61"/>
        <v>0</v>
      </c>
      <c r="G234" s="16">
        <f t="shared" si="61"/>
        <v>398710.22</v>
      </c>
      <c r="H234" s="16">
        <f t="shared" si="61"/>
        <v>176894.22</v>
      </c>
      <c r="I234" s="16">
        <f t="shared" si="61"/>
        <v>5480</v>
      </c>
      <c r="J234" s="16">
        <f t="shared" si="61"/>
        <v>171414.22</v>
      </c>
      <c r="K234" s="16">
        <f t="shared" si="61"/>
        <v>0</v>
      </c>
      <c r="L234" s="16">
        <f t="shared" si="61"/>
        <v>0</v>
      </c>
      <c r="M234" s="16">
        <f t="shared" si="61"/>
        <v>0</v>
      </c>
      <c r="N234" s="16">
        <f t="shared" si="61"/>
        <v>0</v>
      </c>
      <c r="O234" s="16">
        <f t="shared" si="61"/>
        <v>0</v>
      </c>
      <c r="P234" s="16">
        <f t="shared" si="61"/>
        <v>221816</v>
      </c>
      <c r="Q234" s="16">
        <f t="shared" si="61"/>
        <v>221816</v>
      </c>
      <c r="R234" s="16">
        <f t="shared" si="61"/>
        <v>0</v>
      </c>
      <c r="S234" s="16">
        <f t="shared" si="61"/>
        <v>0</v>
      </c>
      <c r="T234" s="16">
        <f t="shared" si="61"/>
        <v>0</v>
      </c>
    </row>
    <row r="235" spans="1:253" s="133" customFormat="1" ht="12.75" customHeight="1">
      <c r="A235" s="31"/>
      <c r="B235" s="190"/>
      <c r="C235" s="8">
        <v>4040</v>
      </c>
      <c r="D235" s="126" t="s">
        <v>196</v>
      </c>
      <c r="E235" s="35">
        <f>2a!E189</f>
        <v>4710</v>
      </c>
      <c r="F235" s="35">
        <f>2a!F189</f>
        <v>0</v>
      </c>
      <c r="G235" s="35">
        <f>2a!G189</f>
        <v>4710</v>
      </c>
      <c r="H235" s="35">
        <f>2a!H189</f>
        <v>4710</v>
      </c>
      <c r="I235" s="35">
        <f>H235</f>
        <v>4710</v>
      </c>
      <c r="J235" s="29"/>
      <c r="K235" s="128"/>
      <c r="L235" s="128"/>
      <c r="M235" s="128"/>
      <c r="N235" s="128"/>
      <c r="O235" s="128"/>
      <c r="P235" s="128"/>
      <c r="Q235" s="132"/>
      <c r="R235" s="132"/>
      <c r="S235" s="132"/>
      <c r="T235" s="132"/>
      <c r="IO235" s="2"/>
      <c r="IP235" s="2"/>
      <c r="IQ235"/>
      <c r="IR235"/>
      <c r="IS235"/>
    </row>
    <row r="236" spans="1:253" s="133" customFormat="1" ht="12.75" customHeight="1">
      <c r="A236" s="31"/>
      <c r="B236" s="190"/>
      <c r="C236" s="8">
        <v>4110</v>
      </c>
      <c r="D236" s="126" t="s">
        <v>197</v>
      </c>
      <c r="E236" s="35">
        <f>2a!E190</f>
        <v>650</v>
      </c>
      <c r="F236" s="35">
        <f>2a!F190</f>
        <v>0</v>
      </c>
      <c r="G236" s="35">
        <f>2a!G190</f>
        <v>650</v>
      </c>
      <c r="H236" s="35">
        <f>2a!H190</f>
        <v>650</v>
      </c>
      <c r="I236" s="35">
        <f>H236</f>
        <v>650</v>
      </c>
      <c r="J236" s="29"/>
      <c r="K236" s="128"/>
      <c r="L236" s="128"/>
      <c r="M236" s="128"/>
      <c r="N236" s="128"/>
      <c r="O236" s="128"/>
      <c r="P236" s="128"/>
      <c r="Q236" s="132"/>
      <c r="R236" s="132"/>
      <c r="S236" s="132"/>
      <c r="T236" s="132"/>
      <c r="IO236" s="2"/>
      <c r="IP236" s="2"/>
      <c r="IQ236"/>
      <c r="IR236"/>
      <c r="IS236"/>
    </row>
    <row r="237" spans="1:253" s="133" customFormat="1" ht="12.75" customHeight="1">
      <c r="A237" s="31"/>
      <c r="B237" s="164"/>
      <c r="C237" s="8">
        <v>4120</v>
      </c>
      <c r="D237" s="126" t="s">
        <v>198</v>
      </c>
      <c r="E237" s="35">
        <f>2a!E191</f>
        <v>120</v>
      </c>
      <c r="F237" s="35">
        <f>2a!F191</f>
        <v>0</v>
      </c>
      <c r="G237" s="35">
        <f>2a!G191</f>
        <v>120</v>
      </c>
      <c r="H237" s="35">
        <f>2a!H191</f>
        <v>120</v>
      </c>
      <c r="I237" s="35">
        <f>H237</f>
        <v>120</v>
      </c>
      <c r="J237" s="29"/>
      <c r="K237" s="128"/>
      <c r="L237" s="128"/>
      <c r="M237" s="128"/>
      <c r="N237" s="128"/>
      <c r="O237" s="128"/>
      <c r="P237" s="128"/>
      <c r="Q237" s="132"/>
      <c r="R237" s="132"/>
      <c r="S237" s="132"/>
      <c r="T237" s="132"/>
      <c r="IO237" s="2"/>
      <c r="IP237" s="2"/>
      <c r="IQ237"/>
      <c r="IR237"/>
      <c r="IS237"/>
    </row>
    <row r="238" spans="1:20" ht="12.75" customHeight="1">
      <c r="A238" s="31"/>
      <c r="B238" s="164"/>
      <c r="C238" s="8">
        <v>4210</v>
      </c>
      <c r="D238" s="126" t="s">
        <v>193</v>
      </c>
      <c r="E238" s="35">
        <f>2a!E194</f>
        <v>40464.22</v>
      </c>
      <c r="F238" s="35">
        <f>2a!F194</f>
        <v>0</v>
      </c>
      <c r="G238" s="35">
        <f>2a!G194</f>
        <v>40464.22</v>
      </c>
      <c r="H238" s="35">
        <f>2a!H194</f>
        <v>40464.22</v>
      </c>
      <c r="I238" s="35"/>
      <c r="J238" s="29">
        <f>H238</f>
        <v>40464.22</v>
      </c>
      <c r="K238" s="29"/>
      <c r="L238" s="29"/>
      <c r="M238" s="29"/>
      <c r="N238" s="29"/>
      <c r="O238" s="29"/>
      <c r="P238" s="29"/>
      <c r="Q238" s="35"/>
      <c r="R238" s="35"/>
      <c r="S238" s="35"/>
      <c r="T238" s="35"/>
    </row>
    <row r="239" spans="1:253" s="133" customFormat="1" ht="12.75" customHeight="1">
      <c r="A239" s="31"/>
      <c r="B239" s="164"/>
      <c r="C239" s="8">
        <v>4260</v>
      </c>
      <c r="D239" s="126" t="s">
        <v>206</v>
      </c>
      <c r="E239" s="35">
        <f>2a!E197</f>
        <v>16000</v>
      </c>
      <c r="F239" s="35">
        <f>2a!F197</f>
        <v>0</v>
      </c>
      <c r="G239" s="35">
        <f>2a!G197</f>
        <v>16000</v>
      </c>
      <c r="H239" s="35">
        <f>2a!H197</f>
        <v>16000</v>
      </c>
      <c r="I239" s="35"/>
      <c r="J239" s="29">
        <f>H239</f>
        <v>16000</v>
      </c>
      <c r="K239" s="128"/>
      <c r="L239" s="128"/>
      <c r="M239" s="128"/>
      <c r="N239" s="128"/>
      <c r="O239" s="128"/>
      <c r="P239" s="128"/>
      <c r="Q239" s="132"/>
      <c r="R239" s="132"/>
      <c r="S239" s="132"/>
      <c r="T239" s="132"/>
      <c r="IO239" s="2"/>
      <c r="IP239" s="2"/>
      <c r="IQ239"/>
      <c r="IR239"/>
      <c r="IS239"/>
    </row>
    <row r="240" spans="1:253" s="133" customFormat="1" ht="12.75" customHeight="1">
      <c r="A240" s="31"/>
      <c r="B240" s="164"/>
      <c r="C240" s="8">
        <v>4300</v>
      </c>
      <c r="D240" s="126" t="s">
        <v>248</v>
      </c>
      <c r="E240" s="35">
        <f>2a!E199</f>
        <v>100000</v>
      </c>
      <c r="F240" s="35">
        <f>2a!F199</f>
        <v>0</v>
      </c>
      <c r="G240" s="35">
        <f>2a!G199</f>
        <v>100000</v>
      </c>
      <c r="H240" s="35">
        <f>2a!H199</f>
        <v>100000</v>
      </c>
      <c r="I240" s="35"/>
      <c r="J240" s="29">
        <f>H240</f>
        <v>100000</v>
      </c>
      <c r="K240" s="128"/>
      <c r="L240" s="128"/>
      <c r="M240" s="128"/>
      <c r="N240" s="128"/>
      <c r="O240" s="128"/>
      <c r="P240" s="128"/>
      <c r="Q240" s="132"/>
      <c r="R240" s="132"/>
      <c r="S240" s="132"/>
      <c r="T240" s="132"/>
      <c r="IO240" s="2"/>
      <c r="IP240" s="2"/>
      <c r="IQ240"/>
      <c r="IR240"/>
      <c r="IS240"/>
    </row>
    <row r="241" spans="1:253" s="133" customFormat="1" ht="12.75" customHeight="1">
      <c r="A241" s="31"/>
      <c r="B241" s="143"/>
      <c r="C241" s="8">
        <v>4430</v>
      </c>
      <c r="D241" s="126" t="s">
        <v>243</v>
      </c>
      <c r="E241" s="35">
        <f>2a!E206</f>
        <v>14950</v>
      </c>
      <c r="F241" s="35">
        <f>2a!F206</f>
        <v>0</v>
      </c>
      <c r="G241" s="35">
        <f>2a!G206</f>
        <v>14950</v>
      </c>
      <c r="H241" s="35">
        <f>2a!H206</f>
        <v>14950</v>
      </c>
      <c r="I241" s="35"/>
      <c r="J241" s="29">
        <f>H241</f>
        <v>14950</v>
      </c>
      <c r="K241" s="128"/>
      <c r="L241" s="128"/>
      <c r="M241" s="128"/>
      <c r="N241" s="128"/>
      <c r="O241" s="128"/>
      <c r="P241" s="128"/>
      <c r="Q241" s="132"/>
      <c r="R241" s="132"/>
      <c r="S241" s="132"/>
      <c r="T241" s="132"/>
      <c r="IO241" s="2"/>
      <c r="IP241" s="2"/>
      <c r="IQ241"/>
      <c r="IR241"/>
      <c r="IS241"/>
    </row>
    <row r="242" spans="1:253" s="133" customFormat="1" ht="36">
      <c r="A242" s="72"/>
      <c r="B242" s="73"/>
      <c r="C242" s="170">
        <v>6650</v>
      </c>
      <c r="D242" s="191" t="s">
        <v>252</v>
      </c>
      <c r="E242" s="192">
        <f>2a!E210</f>
        <v>221816</v>
      </c>
      <c r="F242" s="192">
        <f>2a!F210</f>
        <v>0</v>
      </c>
      <c r="G242" s="192">
        <f>2a!G210</f>
        <v>221816</v>
      </c>
      <c r="H242" s="192"/>
      <c r="I242" s="192"/>
      <c r="J242" s="29"/>
      <c r="K242" s="128"/>
      <c r="L242" s="128"/>
      <c r="M242" s="128"/>
      <c r="N242" s="128"/>
      <c r="O242" s="128"/>
      <c r="P242" s="137">
        <f>G242</f>
        <v>221816</v>
      </c>
      <c r="Q242" s="193">
        <f>P242</f>
        <v>221816</v>
      </c>
      <c r="R242" s="136"/>
      <c r="S242" s="132"/>
      <c r="T242" s="136"/>
      <c r="IO242" s="2"/>
      <c r="IP242" s="2"/>
      <c r="IQ242"/>
      <c r="IR242"/>
      <c r="IS242"/>
    </row>
    <row r="243" spans="1:253" s="133" customFormat="1" ht="15">
      <c r="A243" s="69">
        <v>921</v>
      </c>
      <c r="B243" s="373" t="s">
        <v>253</v>
      </c>
      <c r="C243" s="373"/>
      <c r="D243" s="373"/>
      <c r="E243" s="173">
        <f aca="true" t="shared" si="62" ref="E243:T243">SUM(E244,E246)</f>
        <v>360000</v>
      </c>
      <c r="F243" s="173">
        <f t="shared" si="62"/>
        <v>0</v>
      </c>
      <c r="G243" s="173">
        <f t="shared" si="62"/>
        <v>360000</v>
      </c>
      <c r="H243" s="173">
        <f t="shared" si="62"/>
        <v>360000</v>
      </c>
      <c r="I243" s="173">
        <f t="shared" si="62"/>
        <v>0</v>
      </c>
      <c r="J243" s="173">
        <f t="shared" si="62"/>
        <v>0</v>
      </c>
      <c r="K243" s="173">
        <f t="shared" si="62"/>
        <v>360000</v>
      </c>
      <c r="L243" s="173">
        <f t="shared" si="62"/>
        <v>0</v>
      </c>
      <c r="M243" s="173">
        <f t="shared" si="62"/>
        <v>0</v>
      </c>
      <c r="N243" s="173">
        <f t="shared" si="62"/>
        <v>0</v>
      </c>
      <c r="O243" s="173">
        <f t="shared" si="62"/>
        <v>0</v>
      </c>
      <c r="P243" s="173">
        <f t="shared" si="62"/>
        <v>0</v>
      </c>
      <c r="Q243" s="173">
        <f t="shared" si="62"/>
        <v>0</v>
      </c>
      <c r="R243" s="173">
        <f t="shared" si="62"/>
        <v>0</v>
      </c>
      <c r="S243" s="173">
        <f t="shared" si="62"/>
        <v>0</v>
      </c>
      <c r="T243" s="173">
        <f t="shared" si="62"/>
        <v>0</v>
      </c>
      <c r="IO243" s="2"/>
      <c r="IP243" s="2"/>
      <c r="IQ243"/>
      <c r="IR243"/>
      <c r="IS243"/>
    </row>
    <row r="244" spans="1:253" s="185" customFormat="1" ht="12.75">
      <c r="A244" s="31"/>
      <c r="B244" s="71">
        <v>92109</v>
      </c>
      <c r="C244" s="374" t="s">
        <v>254</v>
      </c>
      <c r="D244" s="374"/>
      <c r="E244" s="155">
        <f aca="true" t="shared" si="63" ref="E244:T244">SUM(E245)</f>
        <v>250000</v>
      </c>
      <c r="F244" s="155">
        <f t="shared" si="63"/>
        <v>0</v>
      </c>
      <c r="G244" s="155">
        <f t="shared" si="63"/>
        <v>250000</v>
      </c>
      <c r="H244" s="155">
        <f t="shared" si="63"/>
        <v>250000</v>
      </c>
      <c r="I244" s="155">
        <f t="shared" si="63"/>
        <v>0</v>
      </c>
      <c r="J244" s="156">
        <f t="shared" si="63"/>
        <v>0</v>
      </c>
      <c r="K244" s="157">
        <f t="shared" si="63"/>
        <v>250000</v>
      </c>
      <c r="L244" s="157">
        <f t="shared" si="63"/>
        <v>0</v>
      </c>
      <c r="M244" s="157">
        <f t="shared" si="63"/>
        <v>0</v>
      </c>
      <c r="N244" s="157">
        <f t="shared" si="63"/>
        <v>0</v>
      </c>
      <c r="O244" s="157">
        <f t="shared" si="63"/>
        <v>0</v>
      </c>
      <c r="P244" s="157">
        <f t="shared" si="63"/>
        <v>0</v>
      </c>
      <c r="Q244" s="157">
        <f t="shared" si="63"/>
        <v>0</v>
      </c>
      <c r="R244" s="157">
        <f t="shared" si="63"/>
        <v>0</v>
      </c>
      <c r="S244" s="157">
        <f t="shared" si="63"/>
        <v>0</v>
      </c>
      <c r="T244" s="157">
        <f t="shared" si="63"/>
        <v>0</v>
      </c>
      <c r="IO244" s="2"/>
      <c r="IP244" s="2"/>
      <c r="IQ244"/>
      <c r="IR244"/>
      <c r="IS244"/>
    </row>
    <row r="245" spans="1:253" s="185" customFormat="1" ht="12.75">
      <c r="A245" s="31"/>
      <c r="B245" s="194"/>
      <c r="C245" s="33">
        <v>2480</v>
      </c>
      <c r="D245" s="195" t="s">
        <v>255</v>
      </c>
      <c r="E245" s="35">
        <f>2a!E213</f>
        <v>250000</v>
      </c>
      <c r="F245" s="35">
        <f>2a!F213</f>
        <v>0</v>
      </c>
      <c r="G245" s="35">
        <f>2a!G213</f>
        <v>250000</v>
      </c>
      <c r="H245" s="35">
        <f>2a!H213</f>
        <v>250000</v>
      </c>
      <c r="I245" s="35"/>
      <c r="J245" s="29"/>
      <c r="K245" s="29">
        <f>H245</f>
        <v>250000</v>
      </c>
      <c r="L245" s="29"/>
      <c r="M245" s="29"/>
      <c r="N245" s="29"/>
      <c r="O245" s="29"/>
      <c r="P245" s="29"/>
      <c r="Q245" s="35"/>
      <c r="R245" s="35"/>
      <c r="S245" s="35"/>
      <c r="T245" s="35"/>
      <c r="IO245" s="2"/>
      <c r="IP245" s="2"/>
      <c r="IQ245"/>
      <c r="IR245"/>
      <c r="IS245"/>
    </row>
    <row r="246" spans="1:253" s="185" customFormat="1" ht="12.75">
      <c r="A246" s="31"/>
      <c r="B246" s="71">
        <v>92116</v>
      </c>
      <c r="C246" s="374" t="s">
        <v>256</v>
      </c>
      <c r="D246" s="374"/>
      <c r="E246" s="16">
        <f aca="true" t="shared" si="64" ref="E246:T246">SUM(E247)</f>
        <v>110000</v>
      </c>
      <c r="F246" s="16">
        <f t="shared" si="64"/>
        <v>0</v>
      </c>
      <c r="G246" s="16">
        <f t="shared" si="64"/>
        <v>110000</v>
      </c>
      <c r="H246" s="16">
        <f t="shared" si="64"/>
        <v>110000</v>
      </c>
      <c r="I246" s="16">
        <f t="shared" si="64"/>
        <v>0</v>
      </c>
      <c r="J246" s="43">
        <f t="shared" si="64"/>
        <v>0</v>
      </c>
      <c r="K246" s="43">
        <f t="shared" si="64"/>
        <v>110000</v>
      </c>
      <c r="L246" s="43">
        <f t="shared" si="64"/>
        <v>0</v>
      </c>
      <c r="M246" s="43">
        <f t="shared" si="64"/>
        <v>0</v>
      </c>
      <c r="N246" s="43">
        <f t="shared" si="64"/>
        <v>0</v>
      </c>
      <c r="O246" s="43">
        <f t="shared" si="64"/>
        <v>0</v>
      </c>
      <c r="P246" s="43">
        <f t="shared" si="64"/>
        <v>0</v>
      </c>
      <c r="Q246" s="43">
        <f t="shared" si="64"/>
        <v>0</v>
      </c>
      <c r="R246" s="43">
        <f t="shared" si="64"/>
        <v>0</v>
      </c>
      <c r="S246" s="43">
        <f t="shared" si="64"/>
        <v>0</v>
      </c>
      <c r="T246" s="43">
        <f t="shared" si="64"/>
        <v>0</v>
      </c>
      <c r="IO246" s="2"/>
      <c r="IP246" s="2"/>
      <c r="IQ246"/>
      <c r="IR246"/>
      <c r="IS246"/>
    </row>
    <row r="247" spans="1:253" s="185" customFormat="1" ht="12.75">
      <c r="A247" s="31"/>
      <c r="B247" s="194"/>
      <c r="C247" s="33">
        <v>2480</v>
      </c>
      <c r="D247" s="195" t="s">
        <v>255</v>
      </c>
      <c r="E247" s="35">
        <f>2a!E215</f>
        <v>110000</v>
      </c>
      <c r="F247" s="35">
        <f>2a!F215</f>
        <v>0</v>
      </c>
      <c r="G247" s="35">
        <f>2a!G215</f>
        <v>110000</v>
      </c>
      <c r="H247" s="35">
        <f>2a!H215</f>
        <v>110000</v>
      </c>
      <c r="I247" s="35"/>
      <c r="J247" s="29"/>
      <c r="K247" s="29">
        <f>H247</f>
        <v>110000</v>
      </c>
      <c r="L247" s="29"/>
      <c r="M247" s="29"/>
      <c r="N247" s="29"/>
      <c r="O247" s="29"/>
      <c r="P247" s="29"/>
      <c r="Q247" s="35"/>
      <c r="R247" s="35"/>
      <c r="S247" s="35"/>
      <c r="T247" s="35"/>
      <c r="IO247" s="2"/>
      <c r="IP247" s="2"/>
      <c r="IQ247"/>
      <c r="IR247"/>
      <c r="IS247"/>
    </row>
    <row r="248" spans="1:253" s="185" customFormat="1" ht="15">
      <c r="A248" s="69">
        <v>926</v>
      </c>
      <c r="B248" s="373" t="s">
        <v>127</v>
      </c>
      <c r="C248" s="373"/>
      <c r="D248" s="373"/>
      <c r="E248" s="70">
        <f aca="true" t="shared" si="65" ref="E248:T248">SUM(E249,E251)</f>
        <v>1037000</v>
      </c>
      <c r="F248" s="70">
        <f t="shared" si="65"/>
        <v>309950</v>
      </c>
      <c r="G248" s="70">
        <f t="shared" si="65"/>
        <v>1346950</v>
      </c>
      <c r="H248" s="70">
        <f t="shared" si="65"/>
        <v>37000</v>
      </c>
      <c r="I248" s="70">
        <f t="shared" si="65"/>
        <v>0</v>
      </c>
      <c r="J248" s="70">
        <f t="shared" si="65"/>
        <v>0</v>
      </c>
      <c r="K248" s="70">
        <f t="shared" si="65"/>
        <v>37000</v>
      </c>
      <c r="L248" s="70">
        <f t="shared" si="65"/>
        <v>0</v>
      </c>
      <c r="M248" s="70">
        <f t="shared" si="65"/>
        <v>0</v>
      </c>
      <c r="N248" s="70">
        <f t="shared" si="65"/>
        <v>0</v>
      </c>
      <c r="O248" s="70">
        <f t="shared" si="65"/>
        <v>0</v>
      </c>
      <c r="P248" s="70">
        <f t="shared" si="65"/>
        <v>1309950</v>
      </c>
      <c r="Q248" s="70">
        <f t="shared" si="65"/>
        <v>1309950</v>
      </c>
      <c r="R248" s="70">
        <f t="shared" si="65"/>
        <v>0</v>
      </c>
      <c r="S248" s="70">
        <f t="shared" si="65"/>
        <v>0</v>
      </c>
      <c r="T248" s="70">
        <f t="shared" si="65"/>
        <v>0</v>
      </c>
      <c r="IO248" s="2"/>
      <c r="IP248" s="2"/>
      <c r="IQ248"/>
      <c r="IR248"/>
      <c r="IS248"/>
    </row>
    <row r="249" spans="1:253" s="185" customFormat="1" ht="15">
      <c r="A249" s="172"/>
      <c r="B249" s="144">
        <v>92601</v>
      </c>
      <c r="C249" s="374" t="s">
        <v>128</v>
      </c>
      <c r="D249" s="374"/>
      <c r="E249" s="16">
        <f aca="true" t="shared" si="66" ref="E249:T249">SUM(E250)</f>
        <v>1000000</v>
      </c>
      <c r="F249" s="16">
        <f t="shared" si="66"/>
        <v>309950</v>
      </c>
      <c r="G249" s="16">
        <f t="shared" si="66"/>
        <v>1309950</v>
      </c>
      <c r="H249" s="16">
        <f t="shared" si="66"/>
        <v>0</v>
      </c>
      <c r="I249" s="16">
        <f t="shared" si="66"/>
        <v>0</v>
      </c>
      <c r="J249" s="16">
        <f t="shared" si="66"/>
        <v>0</v>
      </c>
      <c r="K249" s="16">
        <f t="shared" si="66"/>
        <v>0</v>
      </c>
      <c r="L249" s="16">
        <f t="shared" si="66"/>
        <v>0</v>
      </c>
      <c r="M249" s="16">
        <f t="shared" si="66"/>
        <v>0</v>
      </c>
      <c r="N249" s="16">
        <f t="shared" si="66"/>
        <v>0</v>
      </c>
      <c r="O249" s="16">
        <f t="shared" si="66"/>
        <v>0</v>
      </c>
      <c r="P249" s="16">
        <f t="shared" si="66"/>
        <v>1309950</v>
      </c>
      <c r="Q249" s="16">
        <f t="shared" si="66"/>
        <v>1309950</v>
      </c>
      <c r="R249" s="16">
        <f t="shared" si="66"/>
        <v>0</v>
      </c>
      <c r="S249" s="16">
        <f t="shared" si="66"/>
        <v>0</v>
      </c>
      <c r="T249" s="16">
        <f t="shared" si="66"/>
        <v>0</v>
      </c>
      <c r="IO249" s="2"/>
      <c r="IP249" s="2"/>
      <c r="IQ249"/>
      <c r="IR249"/>
      <c r="IS249"/>
    </row>
    <row r="250" spans="1:253" s="185" customFormat="1" ht="15">
      <c r="A250" s="172"/>
      <c r="B250" s="176"/>
      <c r="C250" s="170">
        <v>6050</v>
      </c>
      <c r="D250" s="135" t="s">
        <v>174</v>
      </c>
      <c r="E250" s="171">
        <f>2a!E218</f>
        <v>1000000</v>
      </c>
      <c r="F250" s="171">
        <f>2a!F218</f>
        <v>309950</v>
      </c>
      <c r="G250" s="171">
        <f>2a!G218</f>
        <v>1309950</v>
      </c>
      <c r="H250" s="70"/>
      <c r="I250" s="70"/>
      <c r="J250" s="128"/>
      <c r="K250" s="128"/>
      <c r="L250" s="128"/>
      <c r="M250" s="128"/>
      <c r="N250" s="128"/>
      <c r="O250" s="128"/>
      <c r="P250" s="137">
        <f>Q250</f>
        <v>1309950</v>
      </c>
      <c r="Q250" s="137">
        <f>G250</f>
        <v>1309950</v>
      </c>
      <c r="R250" s="128"/>
      <c r="S250" s="128"/>
      <c r="T250" s="128"/>
      <c r="IO250" s="2"/>
      <c r="IP250" s="2"/>
      <c r="IQ250"/>
      <c r="IR250"/>
      <c r="IS250"/>
    </row>
    <row r="251" spans="1:253" s="114" customFormat="1" ht="12.75" customHeight="1">
      <c r="A251" s="31"/>
      <c r="B251" s="71">
        <v>92695</v>
      </c>
      <c r="C251" s="374" t="s">
        <v>117</v>
      </c>
      <c r="D251" s="374"/>
      <c r="E251" s="16">
        <f aca="true" t="shared" si="67" ref="E251:T251">SUM(E252)</f>
        <v>37000</v>
      </c>
      <c r="F251" s="16">
        <f t="shared" si="67"/>
        <v>0</v>
      </c>
      <c r="G251" s="16">
        <f t="shared" si="67"/>
        <v>37000</v>
      </c>
      <c r="H251" s="16">
        <f t="shared" si="67"/>
        <v>37000</v>
      </c>
      <c r="I251" s="16">
        <f t="shared" si="67"/>
        <v>0</v>
      </c>
      <c r="J251" s="43">
        <f t="shared" si="67"/>
        <v>0</v>
      </c>
      <c r="K251" s="43">
        <f t="shared" si="67"/>
        <v>37000</v>
      </c>
      <c r="L251" s="43">
        <f t="shared" si="67"/>
        <v>0</v>
      </c>
      <c r="M251" s="43">
        <f t="shared" si="67"/>
        <v>0</v>
      </c>
      <c r="N251" s="43">
        <f t="shared" si="67"/>
        <v>0</v>
      </c>
      <c r="O251" s="43">
        <f t="shared" si="67"/>
        <v>0</v>
      </c>
      <c r="P251" s="43">
        <f t="shared" si="67"/>
        <v>0</v>
      </c>
      <c r="Q251" s="43">
        <f t="shared" si="67"/>
        <v>0</v>
      </c>
      <c r="R251" s="43">
        <f t="shared" si="67"/>
        <v>0</v>
      </c>
      <c r="S251" s="43">
        <f t="shared" si="67"/>
        <v>0</v>
      </c>
      <c r="T251" s="43">
        <f t="shared" si="67"/>
        <v>0</v>
      </c>
      <c r="IO251" s="2"/>
      <c r="IP251" s="2"/>
      <c r="IQ251"/>
      <c r="IR251"/>
      <c r="IS251"/>
    </row>
    <row r="252" spans="1:253" s="133" customFormat="1" ht="27.75" customHeight="1">
      <c r="A252" s="72"/>
      <c r="B252" s="196"/>
      <c r="C252" s="197">
        <v>2820</v>
      </c>
      <c r="D252" s="198" t="s">
        <v>257</v>
      </c>
      <c r="E252" s="199">
        <f>2a!E220</f>
        <v>37000</v>
      </c>
      <c r="F252" s="199">
        <f>2a!F220</f>
        <v>0</v>
      </c>
      <c r="G252" s="199">
        <f>2a!G220</f>
        <v>37000</v>
      </c>
      <c r="H252" s="199">
        <f>2a!H220</f>
        <v>37000</v>
      </c>
      <c r="I252" s="199"/>
      <c r="J252" s="29"/>
      <c r="K252" s="29">
        <f>H252</f>
        <v>37000</v>
      </c>
      <c r="L252" s="29"/>
      <c r="M252" s="29"/>
      <c r="N252" s="29"/>
      <c r="O252" s="128"/>
      <c r="P252" s="128"/>
      <c r="Q252" s="132"/>
      <c r="R252" s="132"/>
      <c r="S252" s="132"/>
      <c r="T252" s="132"/>
      <c r="IO252" s="2"/>
      <c r="IP252" s="2"/>
      <c r="IQ252"/>
      <c r="IR252"/>
      <c r="IS252"/>
    </row>
    <row r="253" spans="1:20" ht="18">
      <c r="A253" s="389" t="s">
        <v>258</v>
      </c>
      <c r="B253" s="389"/>
      <c r="C253" s="389"/>
      <c r="D253" s="389"/>
      <c r="E253" s="200">
        <f aca="true" t="shared" si="68" ref="E253:T253">SUM(E248,E243,E214,E174,E160,E92,E89,E86,E82,E72,E66,E32,E38,E28,E24,E21,E11,E35,E211)</f>
        <v>9539205.23</v>
      </c>
      <c r="F253" s="200">
        <f t="shared" si="68"/>
        <v>664145.07</v>
      </c>
      <c r="G253" s="200">
        <f t="shared" si="68"/>
        <v>10203350.299999999</v>
      </c>
      <c r="H253" s="200">
        <f t="shared" si="68"/>
        <v>7917389.23</v>
      </c>
      <c r="I253" s="200">
        <f t="shared" si="68"/>
        <v>3716800.8200000003</v>
      </c>
      <c r="J253" s="200">
        <f t="shared" si="68"/>
        <v>1657820.25</v>
      </c>
      <c r="K253" s="200">
        <f t="shared" si="68"/>
        <v>397000</v>
      </c>
      <c r="L253" s="200">
        <f t="shared" si="68"/>
        <v>1692095</v>
      </c>
      <c r="M253" s="200">
        <f t="shared" si="68"/>
        <v>324173.16000000003</v>
      </c>
      <c r="N253" s="200">
        <f t="shared" si="68"/>
        <v>0</v>
      </c>
      <c r="O253" s="200">
        <f t="shared" si="68"/>
        <v>125000</v>
      </c>
      <c r="P253" s="200">
        <f t="shared" si="68"/>
        <v>2285961.07</v>
      </c>
      <c r="Q253" s="200">
        <f t="shared" si="68"/>
        <v>2047812.54</v>
      </c>
      <c r="R253" s="200">
        <f t="shared" si="68"/>
        <v>238148.53</v>
      </c>
      <c r="S253" s="200">
        <f t="shared" si="68"/>
        <v>0</v>
      </c>
      <c r="T253" s="200">
        <f t="shared" si="68"/>
        <v>0</v>
      </c>
    </row>
    <row r="254" spans="1:10" ht="18">
      <c r="A254" s="201"/>
      <c r="B254" s="201"/>
      <c r="C254" s="201"/>
      <c r="D254" s="201"/>
      <c r="E254" s="202"/>
      <c r="F254" s="202"/>
      <c r="G254" s="202"/>
      <c r="H254" s="202"/>
      <c r="I254" s="202"/>
      <c r="J254" s="202"/>
    </row>
    <row r="257" ht="12.75">
      <c r="H257" s="203"/>
    </row>
  </sheetData>
  <sheetProtection selectLockedCells="1" selectUnlockedCells="1"/>
  <mergeCells count="74">
    <mergeCell ref="A7:A9"/>
    <mergeCell ref="B7:B9"/>
    <mergeCell ref="C7:C9"/>
    <mergeCell ref="D7:D9"/>
    <mergeCell ref="E7:E9"/>
    <mergeCell ref="F7:F9"/>
    <mergeCell ref="G7:G9"/>
    <mergeCell ref="H8:H9"/>
    <mergeCell ref="P8:P9"/>
    <mergeCell ref="Q8:T8"/>
    <mergeCell ref="B11:D11"/>
    <mergeCell ref="C12:D12"/>
    <mergeCell ref="C16:D16"/>
    <mergeCell ref="C18:D18"/>
    <mergeCell ref="B21:D21"/>
    <mergeCell ref="C22:D22"/>
    <mergeCell ref="B24:D24"/>
    <mergeCell ref="C25:D25"/>
    <mergeCell ref="B28:D28"/>
    <mergeCell ref="C29:D29"/>
    <mergeCell ref="B32:D32"/>
    <mergeCell ref="C33:D33"/>
    <mergeCell ref="B35:D35"/>
    <mergeCell ref="C36:D36"/>
    <mergeCell ref="B38:D38"/>
    <mergeCell ref="C39:D39"/>
    <mergeCell ref="C44:D44"/>
    <mergeCell ref="C49:D49"/>
    <mergeCell ref="B66:D66"/>
    <mergeCell ref="C67:D67"/>
    <mergeCell ref="B72:D72"/>
    <mergeCell ref="C73:D73"/>
    <mergeCell ref="C79:D79"/>
    <mergeCell ref="B82:D82"/>
    <mergeCell ref="C83:D83"/>
    <mergeCell ref="B86:D86"/>
    <mergeCell ref="C87:D87"/>
    <mergeCell ref="B89:D89"/>
    <mergeCell ref="C90:D90"/>
    <mergeCell ref="B92:D92"/>
    <mergeCell ref="C93:D93"/>
    <mergeCell ref="C110:D110"/>
    <mergeCell ref="C118:D118"/>
    <mergeCell ref="C125:D125"/>
    <mergeCell ref="C142:D142"/>
    <mergeCell ref="C151:D151"/>
    <mergeCell ref="C155:D155"/>
    <mergeCell ref="B160:D160"/>
    <mergeCell ref="C161:D161"/>
    <mergeCell ref="C164:D164"/>
    <mergeCell ref="B174:D174"/>
    <mergeCell ref="C175:D175"/>
    <mergeCell ref="C177:D177"/>
    <mergeCell ref="C188:D188"/>
    <mergeCell ref="C190:D190"/>
    <mergeCell ref="C193:D193"/>
    <mergeCell ref="C195:D195"/>
    <mergeCell ref="C197:D197"/>
    <mergeCell ref="C209:D209"/>
    <mergeCell ref="B211:D211"/>
    <mergeCell ref="C212:D212"/>
    <mergeCell ref="B214:D214"/>
    <mergeCell ref="C215:D215"/>
    <mergeCell ref="C225:D225"/>
    <mergeCell ref="C227:D227"/>
    <mergeCell ref="C232:D232"/>
    <mergeCell ref="C251:D251"/>
    <mergeCell ref="A253:D253"/>
    <mergeCell ref="C234:D234"/>
    <mergeCell ref="B243:D243"/>
    <mergeCell ref="C244:D244"/>
    <mergeCell ref="C246:D246"/>
    <mergeCell ref="B248:D248"/>
    <mergeCell ref="C249:D249"/>
  </mergeCells>
  <printOptions horizontalCentered="1"/>
  <pageMargins left="0.39375" right="0.39375" top="0.7875" bottom="0.39375" header="0.5118055555555555" footer="0.5118055555555555"/>
  <pageSetup horizontalDpi="300" verticalDpi="300" orientation="landscape" paperSize="9" scale="90" r:id="rId3"/>
  <rowBreaks count="8" manualBreakCount="8">
    <brk id="31" max="255" man="1"/>
    <brk id="65" max="255" man="1"/>
    <brk id="91" max="255" man="1"/>
    <brk id="124" max="255" man="1"/>
    <brk id="159" max="255" man="1"/>
    <brk id="196" max="255" man="1"/>
    <brk id="231" max="255" man="1"/>
    <brk id="253" max="255" man="1"/>
  </rowBreaks>
  <colBreaks count="2" manualBreakCount="2">
    <brk id="7" max="65535" man="1"/>
    <brk id="15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235"/>
  <sheetViews>
    <sheetView zoomScale="95" zoomScaleNormal="95" zoomScaleSheetLayoutView="55" zoomScalePageLayoutView="0" workbookViewId="0" topLeftCell="A196">
      <selection activeCell="A223" sqref="A223"/>
    </sheetView>
  </sheetViews>
  <sheetFormatPr defaultColWidth="9.00390625" defaultRowHeight="12.75"/>
  <cols>
    <col min="1" max="1" width="6.00390625" style="96" customWidth="1"/>
    <col min="2" max="2" width="8.625" style="97" customWidth="1"/>
    <col min="3" max="3" width="6.125" style="97" customWidth="1"/>
    <col min="4" max="4" width="65.625" style="97" customWidth="1"/>
    <col min="5" max="5" width="19.625" style="97" customWidth="1"/>
    <col min="6" max="6" width="16.25390625" style="97" customWidth="1"/>
    <col min="7" max="8" width="19.625" style="97" customWidth="1"/>
    <col min="9" max="9" width="17.625" style="97" customWidth="1"/>
    <col min="10" max="10" width="15.00390625" style="97" customWidth="1"/>
    <col min="11" max="11" width="17.25390625" style="97" customWidth="1"/>
    <col min="12" max="243" width="9.00390625" style="97" customWidth="1"/>
    <col min="244" max="245" width="9.00390625" style="2" customWidth="1"/>
  </cols>
  <sheetData>
    <row r="1" ht="12.75">
      <c r="F1" s="3" t="s">
        <v>259</v>
      </c>
    </row>
    <row r="2" ht="12.75">
      <c r="F2" s="3" t="s">
        <v>1</v>
      </c>
    </row>
    <row r="3" ht="12.75">
      <c r="F3" s="4" t="s">
        <v>2</v>
      </c>
    </row>
    <row r="4" ht="9" customHeight="1"/>
    <row r="5" spans="1:253" s="102" customFormat="1" ht="18.75">
      <c r="A5" s="99" t="s">
        <v>260</v>
      </c>
      <c r="B5" s="100"/>
      <c r="C5" s="100"/>
      <c r="D5" s="100"/>
      <c r="E5" s="100"/>
      <c r="F5" s="100"/>
      <c r="G5" s="100"/>
      <c r="H5"/>
      <c r="I5" s="101"/>
      <c r="IJ5" s="2"/>
      <c r="IK5" s="2"/>
      <c r="IL5"/>
      <c r="IM5"/>
      <c r="IN5"/>
      <c r="IO5"/>
      <c r="IP5"/>
      <c r="IQ5"/>
      <c r="IR5"/>
      <c r="IS5"/>
    </row>
    <row r="6" spans="1:253" s="102" customFormat="1" ht="10.5" customHeight="1">
      <c r="A6" s="103"/>
      <c r="B6" s="103"/>
      <c r="C6" s="103"/>
      <c r="D6" s="103"/>
      <c r="E6"/>
      <c r="F6"/>
      <c r="G6"/>
      <c r="H6"/>
      <c r="IJ6" s="2"/>
      <c r="IK6" s="2"/>
      <c r="IL6"/>
      <c r="IM6"/>
      <c r="IN6"/>
      <c r="IO6"/>
      <c r="IP6"/>
      <c r="IQ6"/>
      <c r="IR6"/>
      <c r="IS6"/>
    </row>
    <row r="7" spans="1:253" s="109" customFormat="1" ht="15" customHeight="1">
      <c r="A7" s="386" t="s">
        <v>11</v>
      </c>
      <c r="B7" s="386" t="s">
        <v>12</v>
      </c>
      <c r="C7" s="386" t="s">
        <v>13</v>
      </c>
      <c r="D7" s="386" t="s">
        <v>155</v>
      </c>
      <c r="E7" s="387" t="s">
        <v>6</v>
      </c>
      <c r="F7" s="387" t="s">
        <v>261</v>
      </c>
      <c r="G7" s="387" t="s">
        <v>262</v>
      </c>
      <c r="H7" s="401" t="s">
        <v>158</v>
      </c>
      <c r="I7" s="401" t="s">
        <v>160</v>
      </c>
      <c r="J7" s="401"/>
      <c r="K7" s="401" t="s">
        <v>159</v>
      </c>
      <c r="IJ7" s="2"/>
      <c r="IK7" s="2"/>
      <c r="IL7"/>
      <c r="IM7"/>
      <c r="IN7"/>
      <c r="IO7"/>
      <c r="IP7"/>
      <c r="IQ7"/>
      <c r="IR7"/>
      <c r="IS7"/>
    </row>
    <row r="8" spans="1:253" s="109" customFormat="1" ht="33" customHeight="1">
      <c r="A8" s="386"/>
      <c r="B8" s="386"/>
      <c r="C8" s="386"/>
      <c r="D8" s="386"/>
      <c r="E8" s="387"/>
      <c r="F8" s="387"/>
      <c r="G8" s="387"/>
      <c r="H8" s="401"/>
      <c r="I8" s="111" t="s">
        <v>263</v>
      </c>
      <c r="J8" s="111" t="s">
        <v>167</v>
      </c>
      <c r="K8" s="401"/>
      <c r="IJ8" s="2"/>
      <c r="IK8" s="2"/>
      <c r="IL8"/>
      <c r="IM8"/>
      <c r="IN8"/>
      <c r="IO8"/>
      <c r="IP8"/>
      <c r="IQ8"/>
      <c r="IR8"/>
      <c r="IS8"/>
    </row>
    <row r="9" spans="1:253" s="113" customFormat="1" ht="12.75">
      <c r="A9" s="11">
        <v>1</v>
      </c>
      <c r="B9" s="11">
        <v>2</v>
      </c>
      <c r="C9" s="112">
        <v>3</v>
      </c>
      <c r="D9" s="112">
        <v>4</v>
      </c>
      <c r="E9" s="112">
        <v>5</v>
      </c>
      <c r="F9" s="112">
        <v>6</v>
      </c>
      <c r="G9" s="112">
        <v>7</v>
      </c>
      <c r="H9" s="112">
        <v>8</v>
      </c>
      <c r="I9" s="112">
        <v>9</v>
      </c>
      <c r="J9" s="112">
        <v>11</v>
      </c>
      <c r="K9" s="112">
        <v>13</v>
      </c>
      <c r="IJ9" s="2"/>
      <c r="IK9" s="2"/>
      <c r="IL9"/>
      <c r="IM9"/>
      <c r="IN9"/>
      <c r="IO9"/>
      <c r="IP9"/>
      <c r="IQ9"/>
      <c r="IR9"/>
      <c r="IS9"/>
    </row>
    <row r="10" spans="1:253" s="114" customFormat="1" ht="15.75">
      <c r="A10" s="12" t="s">
        <v>16</v>
      </c>
      <c r="B10" s="373" t="s">
        <v>17</v>
      </c>
      <c r="C10" s="373"/>
      <c r="D10" s="373"/>
      <c r="E10" s="70">
        <f aca="true" t="shared" si="0" ref="E10:K10">SUM(E11,E15,E17,E22)</f>
        <v>322313.16000000003</v>
      </c>
      <c r="F10" s="70">
        <f t="shared" si="0"/>
        <v>238148.53</v>
      </c>
      <c r="G10" s="70">
        <f t="shared" si="0"/>
        <v>560461.6900000001</v>
      </c>
      <c r="H10" s="70">
        <f t="shared" si="0"/>
        <v>8000</v>
      </c>
      <c r="I10" s="70">
        <f t="shared" si="0"/>
        <v>0</v>
      </c>
      <c r="J10" s="70">
        <f t="shared" si="0"/>
        <v>0</v>
      </c>
      <c r="K10" s="70">
        <f t="shared" si="0"/>
        <v>238148.53</v>
      </c>
      <c r="L10" s="205"/>
      <c r="IJ10" s="2"/>
      <c r="IK10" s="2"/>
      <c r="IL10"/>
      <c r="IM10"/>
      <c r="IN10"/>
      <c r="IO10"/>
      <c r="IP10"/>
      <c r="IQ10"/>
      <c r="IR10"/>
      <c r="IS10"/>
    </row>
    <row r="11" spans="1:253" s="133" customFormat="1" ht="13.5" customHeight="1">
      <c r="A11" s="206"/>
      <c r="B11" s="115" t="s">
        <v>172</v>
      </c>
      <c r="C11" s="383" t="s">
        <v>173</v>
      </c>
      <c r="D11" s="383"/>
      <c r="E11" s="16">
        <f aca="true" t="shared" si="1" ref="E11:K11">SUM(E12:E14)</f>
        <v>0</v>
      </c>
      <c r="F11" s="16">
        <f t="shared" si="1"/>
        <v>238148.53</v>
      </c>
      <c r="G11" s="16">
        <f t="shared" si="1"/>
        <v>238148.53</v>
      </c>
      <c r="H11" s="16">
        <f t="shared" si="1"/>
        <v>0</v>
      </c>
      <c r="I11" s="16">
        <f t="shared" si="1"/>
        <v>0</v>
      </c>
      <c r="J11" s="16">
        <f t="shared" si="1"/>
        <v>0</v>
      </c>
      <c r="K11" s="16">
        <f t="shared" si="1"/>
        <v>238148.53</v>
      </c>
      <c r="L11" s="207"/>
      <c r="IJ11" s="2"/>
      <c r="IK11" s="2"/>
      <c r="IL11"/>
      <c r="IM11"/>
      <c r="IN11"/>
      <c r="IO11"/>
      <c r="IP11"/>
      <c r="IQ11"/>
      <c r="IR11"/>
      <c r="IS11"/>
    </row>
    <row r="12" spans="1:253" s="208" customFormat="1" ht="12.75">
      <c r="A12" s="206"/>
      <c r="B12" s="116"/>
      <c r="C12" s="117">
        <v>6050</v>
      </c>
      <c r="D12" s="118" t="s">
        <v>174</v>
      </c>
      <c r="E12" s="119"/>
      <c r="F12" s="119">
        <f>238148.53-F13-F14</f>
        <v>44531.84</v>
      </c>
      <c r="G12" s="119">
        <f>E12+F12</f>
        <v>44531.84</v>
      </c>
      <c r="H12" s="29"/>
      <c r="I12" s="29"/>
      <c r="J12" s="29"/>
      <c r="K12" s="137">
        <f>G12</f>
        <v>44531.84</v>
      </c>
      <c r="L12" s="4"/>
      <c r="IJ12" s="2"/>
      <c r="IK12" s="2"/>
      <c r="IL12"/>
      <c r="IM12"/>
      <c r="IN12"/>
      <c r="IO12"/>
      <c r="IP12"/>
      <c r="IQ12"/>
      <c r="IR12"/>
      <c r="IS12"/>
    </row>
    <row r="13" spans="1:253" s="208" customFormat="1" ht="12.75">
      <c r="A13" s="206"/>
      <c r="B13" s="116"/>
      <c r="C13" s="117">
        <v>6057</v>
      </c>
      <c r="D13" s="118" t="s">
        <v>174</v>
      </c>
      <c r="E13" s="119"/>
      <c r="F13" s="119">
        <v>145212</v>
      </c>
      <c r="G13" s="119">
        <f>E13+F13</f>
        <v>145212</v>
      </c>
      <c r="H13" s="29"/>
      <c r="I13" s="29"/>
      <c r="J13" s="29"/>
      <c r="K13" s="137">
        <f>G13</f>
        <v>145212</v>
      </c>
      <c r="L13" s="4"/>
      <c r="IJ13" s="2"/>
      <c r="IK13" s="2"/>
      <c r="IL13"/>
      <c r="IM13"/>
      <c r="IN13"/>
      <c r="IO13"/>
      <c r="IP13"/>
      <c r="IQ13"/>
      <c r="IR13"/>
      <c r="IS13"/>
    </row>
    <row r="14" spans="1:253" s="208" customFormat="1" ht="12.75">
      <c r="A14" s="206"/>
      <c r="B14" s="122"/>
      <c r="C14" s="117">
        <v>6059</v>
      </c>
      <c r="D14" s="118" t="s">
        <v>174</v>
      </c>
      <c r="E14" s="119"/>
      <c r="F14" s="119">
        <f>193616.69-F13</f>
        <v>48404.69</v>
      </c>
      <c r="G14" s="119">
        <f>E14+F14</f>
        <v>48404.69</v>
      </c>
      <c r="H14" s="29"/>
      <c r="I14" s="29"/>
      <c r="J14" s="29"/>
      <c r="K14" s="137">
        <f>G14</f>
        <v>48404.69</v>
      </c>
      <c r="L14" s="4"/>
      <c r="IJ14" s="2"/>
      <c r="IK14" s="2"/>
      <c r="IL14"/>
      <c r="IM14"/>
      <c r="IN14"/>
      <c r="IO14"/>
      <c r="IP14"/>
      <c r="IQ14"/>
      <c r="IR14"/>
      <c r="IS14"/>
    </row>
    <row r="15" spans="1:12" ht="12.75">
      <c r="A15" s="206"/>
      <c r="B15" s="115" t="s">
        <v>175</v>
      </c>
      <c r="C15" s="374" t="s">
        <v>176</v>
      </c>
      <c r="D15" s="374"/>
      <c r="E15" s="16">
        <f aca="true" t="shared" si="2" ref="E15:K15">SUM(E16)</f>
        <v>8000</v>
      </c>
      <c r="F15" s="16">
        <f t="shared" si="2"/>
        <v>0</v>
      </c>
      <c r="G15" s="16">
        <f t="shared" si="2"/>
        <v>8000</v>
      </c>
      <c r="H15" s="43">
        <f t="shared" si="2"/>
        <v>8000</v>
      </c>
      <c r="I15" s="43">
        <f t="shared" si="2"/>
        <v>0</v>
      </c>
      <c r="J15" s="43">
        <f t="shared" si="2"/>
        <v>0</v>
      </c>
      <c r="K15" s="43">
        <f t="shared" si="2"/>
        <v>0</v>
      </c>
      <c r="L15" s="96"/>
    </row>
    <row r="16" spans="1:12" ht="25.5" customHeight="1">
      <c r="A16" s="206"/>
      <c r="B16" s="124"/>
      <c r="C16" s="125">
        <v>2850</v>
      </c>
      <c r="D16" s="19" t="s">
        <v>177</v>
      </c>
      <c r="E16" s="18">
        <v>8000</v>
      </c>
      <c r="F16" s="18"/>
      <c r="G16" s="18">
        <f>E16+F16</f>
        <v>8000</v>
      </c>
      <c r="H16" s="29">
        <f>E16</f>
        <v>8000</v>
      </c>
      <c r="I16" s="29"/>
      <c r="J16" s="29"/>
      <c r="K16" s="29"/>
      <c r="L16" s="96"/>
    </row>
    <row r="17" spans="1:12" ht="12.75" customHeight="1">
      <c r="A17" s="206"/>
      <c r="B17" s="115" t="s">
        <v>18</v>
      </c>
      <c r="C17" s="383" t="s">
        <v>264</v>
      </c>
      <c r="D17" s="383"/>
      <c r="E17" s="16">
        <f aca="true" t="shared" si="3" ref="E17:K17">SUM(E18:E21)</f>
        <v>314313.16000000003</v>
      </c>
      <c r="F17" s="16">
        <f t="shared" si="3"/>
        <v>0</v>
      </c>
      <c r="G17" s="16">
        <f t="shared" si="3"/>
        <v>314313.16000000003</v>
      </c>
      <c r="H17" s="16">
        <f t="shared" si="3"/>
        <v>0</v>
      </c>
      <c r="I17" s="16">
        <f t="shared" si="3"/>
        <v>0</v>
      </c>
      <c r="J17" s="16">
        <f t="shared" si="3"/>
        <v>0</v>
      </c>
      <c r="K17" s="16">
        <f t="shared" si="3"/>
        <v>0</v>
      </c>
      <c r="L17" s="96"/>
    </row>
    <row r="18" spans="1:12" ht="12.75" customHeight="1">
      <c r="A18" s="206"/>
      <c r="B18" s="123"/>
      <c r="C18" s="125">
        <v>4277</v>
      </c>
      <c r="D18" s="126" t="s">
        <v>178</v>
      </c>
      <c r="E18" s="18">
        <f>98080+95144</f>
        <v>193224</v>
      </c>
      <c r="F18" s="18"/>
      <c r="G18" s="18">
        <f>E18+F18</f>
        <v>193224</v>
      </c>
      <c r="H18" s="18"/>
      <c r="I18" s="16"/>
      <c r="J18" s="16"/>
      <c r="K18" s="16"/>
      <c r="L18" s="96"/>
    </row>
    <row r="19" spans="1:12" ht="12.75" customHeight="1">
      <c r="A19" s="206"/>
      <c r="B19" s="123"/>
      <c r="C19" s="125">
        <v>4279</v>
      </c>
      <c r="D19" s="126" t="s">
        <v>178</v>
      </c>
      <c r="E19" s="18">
        <v>121089.16</v>
      </c>
      <c r="F19" s="18"/>
      <c r="G19" s="18">
        <f>E19+F19</f>
        <v>121089.16</v>
      </c>
      <c r="H19" s="18"/>
      <c r="I19" s="16"/>
      <c r="J19" s="16"/>
      <c r="K19" s="16"/>
      <c r="L19" s="96"/>
    </row>
    <row r="20" spans="1:12" ht="12.75">
      <c r="A20" s="206"/>
      <c r="B20" s="142"/>
      <c r="C20" s="134">
        <v>6057</v>
      </c>
      <c r="D20" s="135" t="s">
        <v>174</v>
      </c>
      <c r="E20" s="119"/>
      <c r="F20" s="119"/>
      <c r="G20" s="18">
        <f>E20+F20</f>
        <v>0</v>
      </c>
      <c r="H20" s="29"/>
      <c r="I20" s="29"/>
      <c r="J20" s="29"/>
      <c r="K20" s="29">
        <f>E20</f>
        <v>0</v>
      </c>
      <c r="L20" s="96"/>
    </row>
    <row r="21" spans="1:12" ht="12.75">
      <c r="A21" s="206"/>
      <c r="B21" s="124"/>
      <c r="C21" s="134">
        <v>6059</v>
      </c>
      <c r="D21" s="135" t="s">
        <v>174</v>
      </c>
      <c r="E21" s="119"/>
      <c r="F21" s="119"/>
      <c r="G21" s="18">
        <f>E21+F21</f>
        <v>0</v>
      </c>
      <c r="H21" s="29"/>
      <c r="I21" s="29"/>
      <c r="J21" s="29"/>
      <c r="K21" s="29">
        <f>E21</f>
        <v>0</v>
      </c>
      <c r="L21" s="96"/>
    </row>
    <row r="22" spans="1:12" ht="12.75" customHeight="1">
      <c r="A22" s="206"/>
      <c r="B22" s="115" t="s">
        <v>265</v>
      </c>
      <c r="C22" s="383" t="s">
        <v>117</v>
      </c>
      <c r="D22" s="383"/>
      <c r="E22" s="175">
        <f aca="true" t="shared" si="4" ref="E22:K22">SUM(E23:E28)</f>
        <v>0</v>
      </c>
      <c r="F22" s="175">
        <f t="shared" si="4"/>
        <v>0</v>
      </c>
      <c r="G22" s="175">
        <f t="shared" si="4"/>
        <v>0</v>
      </c>
      <c r="H22" s="175">
        <f t="shared" si="4"/>
        <v>0</v>
      </c>
      <c r="I22" s="175">
        <f t="shared" si="4"/>
        <v>0</v>
      </c>
      <c r="J22" s="175">
        <f t="shared" si="4"/>
        <v>0</v>
      </c>
      <c r="K22" s="175">
        <f t="shared" si="4"/>
        <v>0</v>
      </c>
      <c r="L22" s="96"/>
    </row>
    <row r="23" spans="1:12" ht="12.75">
      <c r="A23" s="206"/>
      <c r="B23" s="123"/>
      <c r="C23" s="8">
        <v>4010</v>
      </c>
      <c r="D23" s="126" t="s">
        <v>195</v>
      </c>
      <c r="E23" s="209"/>
      <c r="F23" s="209"/>
      <c r="G23" s="18">
        <f aca="true" t="shared" si="5" ref="G23:G28">E23+F23</f>
        <v>0</v>
      </c>
      <c r="H23" s="29"/>
      <c r="I23" s="29"/>
      <c r="J23" s="29"/>
      <c r="K23" s="29"/>
      <c r="L23" s="96"/>
    </row>
    <row r="24" spans="1:12" ht="12.75">
      <c r="A24" s="206"/>
      <c r="B24" s="123"/>
      <c r="C24" s="125">
        <v>4110</v>
      </c>
      <c r="D24" s="126" t="s">
        <v>197</v>
      </c>
      <c r="E24" s="209"/>
      <c r="F24" s="209"/>
      <c r="G24" s="18">
        <f t="shared" si="5"/>
        <v>0</v>
      </c>
      <c r="H24" s="29"/>
      <c r="I24" s="29"/>
      <c r="J24" s="29"/>
      <c r="K24" s="29"/>
      <c r="L24" s="96"/>
    </row>
    <row r="25" spans="1:12" ht="12.75">
      <c r="A25" s="206"/>
      <c r="B25" s="123"/>
      <c r="C25" s="125">
        <v>4120</v>
      </c>
      <c r="D25" s="126" t="s">
        <v>198</v>
      </c>
      <c r="E25" s="209"/>
      <c r="F25" s="209"/>
      <c r="G25" s="18">
        <f t="shared" si="5"/>
        <v>0</v>
      </c>
      <c r="H25" s="29"/>
      <c r="I25" s="29"/>
      <c r="J25" s="29"/>
      <c r="K25" s="29"/>
      <c r="L25" s="96"/>
    </row>
    <row r="26" spans="1:12" ht="12.75">
      <c r="A26" s="206"/>
      <c r="B26" s="142"/>
      <c r="C26" s="8">
        <v>4210</v>
      </c>
      <c r="D26" s="126" t="s">
        <v>193</v>
      </c>
      <c r="E26" s="209"/>
      <c r="F26" s="209"/>
      <c r="G26" s="18">
        <f t="shared" si="5"/>
        <v>0</v>
      </c>
      <c r="H26" s="29"/>
      <c r="I26" s="29"/>
      <c r="J26" s="29"/>
      <c r="K26" s="29"/>
      <c r="L26" s="96"/>
    </row>
    <row r="27" spans="1:12" ht="12.75">
      <c r="A27" s="206"/>
      <c r="B27" s="142"/>
      <c r="C27" s="8">
        <v>4300</v>
      </c>
      <c r="D27" s="126" t="s">
        <v>183</v>
      </c>
      <c r="E27" s="209"/>
      <c r="F27" s="209"/>
      <c r="G27" s="18">
        <f t="shared" si="5"/>
        <v>0</v>
      </c>
      <c r="H27" s="29"/>
      <c r="I27" s="29"/>
      <c r="J27" s="29"/>
      <c r="K27" s="29"/>
      <c r="L27" s="96"/>
    </row>
    <row r="28" spans="1:12" ht="12.75">
      <c r="A28" s="206"/>
      <c r="B28" s="124"/>
      <c r="C28" s="8">
        <v>4430</v>
      </c>
      <c r="D28" s="126" t="s">
        <v>188</v>
      </c>
      <c r="E28" s="209"/>
      <c r="F28" s="209"/>
      <c r="G28" s="18">
        <f t="shared" si="5"/>
        <v>0</v>
      </c>
      <c r="H28" s="29"/>
      <c r="I28" s="29"/>
      <c r="J28" s="29"/>
      <c r="K28" s="29"/>
      <c r="L28" s="96"/>
    </row>
    <row r="29" spans="1:12" ht="14.25" customHeight="1">
      <c r="A29" s="12" t="s">
        <v>179</v>
      </c>
      <c r="B29" s="397" t="s">
        <v>180</v>
      </c>
      <c r="C29" s="397"/>
      <c r="D29" s="397"/>
      <c r="E29" s="70">
        <f aca="true" t="shared" si="6" ref="E29:K29">SUM(E30)</f>
        <v>60000</v>
      </c>
      <c r="F29" s="70">
        <f t="shared" si="6"/>
        <v>0</v>
      </c>
      <c r="G29" s="70">
        <f t="shared" si="6"/>
        <v>60000</v>
      </c>
      <c r="H29" s="128">
        <f t="shared" si="6"/>
        <v>60000</v>
      </c>
      <c r="I29" s="128">
        <f t="shared" si="6"/>
        <v>0</v>
      </c>
      <c r="J29" s="128">
        <f t="shared" si="6"/>
        <v>0</v>
      </c>
      <c r="K29" s="128">
        <f t="shared" si="6"/>
        <v>0</v>
      </c>
      <c r="L29" s="96"/>
    </row>
    <row r="30" spans="1:12" ht="13.5" customHeight="1">
      <c r="A30" s="21"/>
      <c r="B30" s="22" t="s">
        <v>181</v>
      </c>
      <c r="C30" s="398" t="s">
        <v>182</v>
      </c>
      <c r="D30" s="398"/>
      <c r="E30" s="23">
        <f aca="true" t="shared" si="7" ref="E30:K30">SUM(E31:E31)</f>
        <v>60000</v>
      </c>
      <c r="F30" s="23">
        <f t="shared" si="7"/>
        <v>0</v>
      </c>
      <c r="G30" s="23">
        <f t="shared" si="7"/>
        <v>60000</v>
      </c>
      <c r="H30" s="43">
        <f t="shared" si="7"/>
        <v>60000</v>
      </c>
      <c r="I30" s="43">
        <f t="shared" si="7"/>
        <v>0</v>
      </c>
      <c r="J30" s="43">
        <f t="shared" si="7"/>
        <v>0</v>
      </c>
      <c r="K30" s="43">
        <f t="shared" si="7"/>
        <v>0</v>
      </c>
      <c r="L30" s="96"/>
    </row>
    <row r="31" spans="1:12" ht="14.25">
      <c r="A31" s="130"/>
      <c r="B31" s="62"/>
      <c r="C31" s="8">
        <v>4300</v>
      </c>
      <c r="D31" s="126" t="s">
        <v>183</v>
      </c>
      <c r="E31" s="18">
        <v>60000</v>
      </c>
      <c r="F31" s="18"/>
      <c r="G31" s="18">
        <f>E31+F31</f>
        <v>60000</v>
      </c>
      <c r="H31" s="29">
        <f>E31</f>
        <v>60000</v>
      </c>
      <c r="I31" s="29"/>
      <c r="J31" s="29"/>
      <c r="K31" s="29"/>
      <c r="L31" s="96"/>
    </row>
    <row r="32" spans="1:12" ht="13.5" customHeight="1">
      <c r="A32" s="69">
        <v>600</v>
      </c>
      <c r="B32" s="373" t="s">
        <v>27</v>
      </c>
      <c r="C32" s="373"/>
      <c r="D32" s="373"/>
      <c r="E32" s="70">
        <f aca="true" t="shared" si="8" ref="E32:K32">SUM(E33)</f>
        <v>450000</v>
      </c>
      <c r="F32" s="70">
        <f t="shared" si="8"/>
        <v>116046.54</v>
      </c>
      <c r="G32" s="70">
        <f t="shared" si="8"/>
        <v>566046.54</v>
      </c>
      <c r="H32" s="128">
        <f t="shared" si="8"/>
        <v>100000</v>
      </c>
      <c r="I32" s="128">
        <f t="shared" si="8"/>
        <v>0</v>
      </c>
      <c r="J32" s="128">
        <f t="shared" si="8"/>
        <v>0</v>
      </c>
      <c r="K32" s="128">
        <f t="shared" si="8"/>
        <v>350000</v>
      </c>
      <c r="L32" s="96"/>
    </row>
    <row r="33" spans="1:12" ht="12.75" customHeight="1">
      <c r="A33" s="31"/>
      <c r="B33" s="115" t="s">
        <v>28</v>
      </c>
      <c r="C33" s="374" t="s">
        <v>29</v>
      </c>
      <c r="D33" s="374"/>
      <c r="E33" s="16">
        <f aca="true" t="shared" si="9" ref="E33:K33">SUM(E34:E39)</f>
        <v>450000</v>
      </c>
      <c r="F33" s="16">
        <f t="shared" si="9"/>
        <v>116046.54</v>
      </c>
      <c r="G33" s="16">
        <f t="shared" si="9"/>
        <v>566046.54</v>
      </c>
      <c r="H33" s="16">
        <f t="shared" si="9"/>
        <v>100000</v>
      </c>
      <c r="I33" s="16">
        <f t="shared" si="9"/>
        <v>0</v>
      </c>
      <c r="J33" s="16">
        <f t="shared" si="9"/>
        <v>0</v>
      </c>
      <c r="K33" s="16">
        <f t="shared" si="9"/>
        <v>350000</v>
      </c>
      <c r="L33" s="96"/>
    </row>
    <row r="34" spans="1:12" ht="12.75" customHeight="1">
      <c r="A34" s="31"/>
      <c r="B34" s="123"/>
      <c r="C34" s="60">
        <v>4170</v>
      </c>
      <c r="D34" s="51" t="s">
        <v>205</v>
      </c>
      <c r="E34" s="35"/>
      <c r="F34" s="35"/>
      <c r="G34" s="18">
        <f aca="true" t="shared" si="10" ref="G34:G39">E34+F34</f>
        <v>0</v>
      </c>
      <c r="H34" s="29"/>
      <c r="I34" s="16"/>
      <c r="J34" s="16"/>
      <c r="K34" s="16"/>
      <c r="L34" s="96"/>
    </row>
    <row r="35" spans="1:253" s="133" customFormat="1" ht="12.75" customHeight="1">
      <c r="A35" s="31"/>
      <c r="B35" s="131"/>
      <c r="C35" s="8">
        <v>4210</v>
      </c>
      <c r="D35" s="126" t="s">
        <v>193</v>
      </c>
      <c r="E35" s="35"/>
      <c r="F35" s="35"/>
      <c r="G35" s="18">
        <f t="shared" si="10"/>
        <v>0</v>
      </c>
      <c r="H35" s="29"/>
      <c r="I35" s="29"/>
      <c r="J35" s="128"/>
      <c r="K35" s="29"/>
      <c r="L35" s="207"/>
      <c r="IJ35" s="2"/>
      <c r="IK35" s="2"/>
      <c r="IL35"/>
      <c r="IM35"/>
      <c r="IN35"/>
      <c r="IO35"/>
      <c r="IP35"/>
      <c r="IQ35"/>
      <c r="IR35"/>
      <c r="IS35"/>
    </row>
    <row r="36" spans="1:253" s="133" customFormat="1" ht="12.75" customHeight="1">
      <c r="A36" s="31"/>
      <c r="B36" s="131"/>
      <c r="C36" s="8">
        <v>4270</v>
      </c>
      <c r="D36" s="126" t="s">
        <v>178</v>
      </c>
      <c r="E36" s="35"/>
      <c r="F36" s="35"/>
      <c r="G36" s="18">
        <f t="shared" si="10"/>
        <v>0</v>
      </c>
      <c r="H36" s="29"/>
      <c r="I36" s="29"/>
      <c r="J36" s="128"/>
      <c r="K36" s="29"/>
      <c r="L36" s="207"/>
      <c r="IJ36" s="2"/>
      <c r="IK36" s="2"/>
      <c r="IL36"/>
      <c r="IM36"/>
      <c r="IN36"/>
      <c r="IO36"/>
      <c r="IP36"/>
      <c r="IQ36"/>
      <c r="IR36"/>
      <c r="IS36"/>
    </row>
    <row r="37" spans="1:253" s="133" customFormat="1" ht="12.75" customHeight="1">
      <c r="A37" s="31"/>
      <c r="B37" s="131"/>
      <c r="C37" s="8">
        <v>4300</v>
      </c>
      <c r="D37" s="126" t="s">
        <v>183</v>
      </c>
      <c r="E37" s="35">
        <v>100000</v>
      </c>
      <c r="F37" s="35"/>
      <c r="G37" s="18">
        <f t="shared" si="10"/>
        <v>100000</v>
      </c>
      <c r="H37" s="29">
        <f>E37</f>
        <v>100000</v>
      </c>
      <c r="I37" s="29"/>
      <c r="J37" s="128"/>
      <c r="K37" s="29"/>
      <c r="L37" s="207"/>
      <c r="IJ37" s="2"/>
      <c r="IK37" s="2"/>
      <c r="IL37"/>
      <c r="IM37"/>
      <c r="IN37"/>
      <c r="IO37"/>
      <c r="IP37"/>
      <c r="IQ37"/>
      <c r="IR37"/>
      <c r="IS37"/>
    </row>
    <row r="38" spans="1:253" s="133" customFormat="1" ht="12.75" customHeight="1">
      <c r="A38" s="31"/>
      <c r="B38" s="131"/>
      <c r="C38" s="134">
        <v>6050</v>
      </c>
      <c r="D38" s="135" t="s">
        <v>174</v>
      </c>
      <c r="E38" s="192">
        <v>350000</v>
      </c>
      <c r="F38" s="192">
        <v>116046.54</v>
      </c>
      <c r="G38" s="188">
        <f t="shared" si="10"/>
        <v>466046.54</v>
      </c>
      <c r="H38" s="29"/>
      <c r="I38" s="29"/>
      <c r="J38" s="128"/>
      <c r="K38" s="137">
        <f>E38</f>
        <v>350000</v>
      </c>
      <c r="L38" s="207"/>
      <c r="IJ38" s="2"/>
      <c r="IK38" s="2"/>
      <c r="IL38"/>
      <c r="IM38"/>
      <c r="IN38"/>
      <c r="IO38"/>
      <c r="IP38"/>
      <c r="IQ38"/>
      <c r="IR38"/>
      <c r="IS38"/>
    </row>
    <row r="39" spans="1:253" s="133" customFormat="1" ht="38.25">
      <c r="A39" s="72"/>
      <c r="B39" s="141"/>
      <c r="C39" s="134">
        <v>6620</v>
      </c>
      <c r="D39" s="210" t="s">
        <v>266</v>
      </c>
      <c r="E39" s="192"/>
      <c r="F39" s="192"/>
      <c r="G39" s="188">
        <f t="shared" si="10"/>
        <v>0</v>
      </c>
      <c r="H39" s="29"/>
      <c r="I39" s="29"/>
      <c r="J39" s="128"/>
      <c r="K39" s="137">
        <f>E39</f>
        <v>0</v>
      </c>
      <c r="L39" s="207"/>
      <c r="IJ39" s="2"/>
      <c r="IK39" s="2"/>
      <c r="IL39"/>
      <c r="IM39"/>
      <c r="IN39"/>
      <c r="IO39"/>
      <c r="IP39"/>
      <c r="IQ39"/>
      <c r="IR39"/>
      <c r="IS39"/>
    </row>
    <row r="40" spans="1:12" ht="13.5" customHeight="1">
      <c r="A40" s="69">
        <v>630</v>
      </c>
      <c r="B40" s="373" t="s">
        <v>184</v>
      </c>
      <c r="C40" s="373"/>
      <c r="D40" s="373"/>
      <c r="E40" s="70">
        <f aca="true" t="shared" si="11" ref="E40:K40">SUM(E41)</f>
        <v>10500</v>
      </c>
      <c r="F40" s="70">
        <f t="shared" si="11"/>
        <v>0</v>
      </c>
      <c r="G40" s="70">
        <f t="shared" si="11"/>
        <v>10500</v>
      </c>
      <c r="H40" s="128">
        <f t="shared" si="11"/>
        <v>10500</v>
      </c>
      <c r="I40" s="128">
        <f t="shared" si="11"/>
        <v>500</v>
      </c>
      <c r="J40" s="128">
        <f t="shared" si="11"/>
        <v>0</v>
      </c>
      <c r="K40" s="128">
        <f t="shared" si="11"/>
        <v>0</v>
      </c>
      <c r="L40" s="96"/>
    </row>
    <row r="41" spans="1:12" ht="12.75" customHeight="1">
      <c r="A41" s="31"/>
      <c r="B41" s="115" t="s">
        <v>185</v>
      </c>
      <c r="C41" s="374" t="s">
        <v>186</v>
      </c>
      <c r="D41" s="374"/>
      <c r="E41" s="16">
        <f aca="true" t="shared" si="12" ref="E41:K41">SUM(E42:E48)</f>
        <v>10500</v>
      </c>
      <c r="F41" s="16">
        <f t="shared" si="12"/>
        <v>0</v>
      </c>
      <c r="G41" s="16">
        <f t="shared" si="12"/>
        <v>10500</v>
      </c>
      <c r="H41" s="16">
        <f t="shared" si="12"/>
        <v>10500</v>
      </c>
      <c r="I41" s="16">
        <f t="shared" si="12"/>
        <v>500</v>
      </c>
      <c r="J41" s="16">
        <f t="shared" si="12"/>
        <v>0</v>
      </c>
      <c r="K41" s="16">
        <f t="shared" si="12"/>
        <v>0</v>
      </c>
      <c r="L41" s="96"/>
    </row>
    <row r="42" spans="1:12" ht="12.75" customHeight="1">
      <c r="A42" s="31"/>
      <c r="B42" s="123"/>
      <c r="C42" s="211">
        <v>2320</v>
      </c>
      <c r="D42" s="212" t="s">
        <v>267</v>
      </c>
      <c r="E42" s="35"/>
      <c r="F42" s="35"/>
      <c r="G42" s="18">
        <f aca="true" t="shared" si="13" ref="G42:G48">E42+F42</f>
        <v>0</v>
      </c>
      <c r="H42" s="29">
        <f aca="true" t="shared" si="14" ref="H42:H48">E42</f>
        <v>0</v>
      </c>
      <c r="I42" s="29"/>
      <c r="J42" s="29"/>
      <c r="K42" s="29"/>
      <c r="L42" s="96"/>
    </row>
    <row r="43" spans="1:12" ht="25.5">
      <c r="A43" s="31"/>
      <c r="B43" s="123"/>
      <c r="C43" s="33">
        <v>2820</v>
      </c>
      <c r="D43" s="64" t="s">
        <v>257</v>
      </c>
      <c r="E43" s="18"/>
      <c r="F43" s="18"/>
      <c r="G43" s="18">
        <f t="shared" si="13"/>
        <v>0</v>
      </c>
      <c r="H43" s="29">
        <f t="shared" si="14"/>
        <v>0</v>
      </c>
      <c r="I43" s="16"/>
      <c r="J43" s="16"/>
      <c r="K43" s="16"/>
      <c r="L43" s="96"/>
    </row>
    <row r="44" spans="1:253" s="114" customFormat="1" ht="12.75" customHeight="1">
      <c r="A44" s="31"/>
      <c r="B44" s="131"/>
      <c r="C44" s="8">
        <v>4100</v>
      </c>
      <c r="D44" s="138" t="s">
        <v>187</v>
      </c>
      <c r="E44" s="35">
        <v>500</v>
      </c>
      <c r="F44" s="35"/>
      <c r="G44" s="18">
        <f t="shared" si="13"/>
        <v>500</v>
      </c>
      <c r="H44" s="29">
        <f t="shared" si="14"/>
        <v>500</v>
      </c>
      <c r="I44" s="29">
        <f>H44</f>
        <v>500</v>
      </c>
      <c r="J44" s="139"/>
      <c r="K44" s="139"/>
      <c r="L44" s="205"/>
      <c r="IJ44" s="2"/>
      <c r="IK44" s="2"/>
      <c r="IL44"/>
      <c r="IM44"/>
      <c r="IN44"/>
      <c r="IO44"/>
      <c r="IP44"/>
      <c r="IQ44"/>
      <c r="IR44"/>
      <c r="IS44"/>
    </row>
    <row r="45" spans="1:253" s="114" customFormat="1" ht="12.75" customHeight="1">
      <c r="A45" s="31"/>
      <c r="B45" s="131"/>
      <c r="C45" s="60">
        <v>4170</v>
      </c>
      <c r="D45" s="51" t="s">
        <v>205</v>
      </c>
      <c r="E45" s="35"/>
      <c r="F45" s="35"/>
      <c r="G45" s="18">
        <f t="shared" si="13"/>
        <v>0</v>
      </c>
      <c r="H45" s="29">
        <f t="shared" si="14"/>
        <v>0</v>
      </c>
      <c r="I45" s="29"/>
      <c r="J45" s="139"/>
      <c r="K45" s="139"/>
      <c r="L45" s="205"/>
      <c r="IJ45" s="2"/>
      <c r="IK45" s="2"/>
      <c r="IL45"/>
      <c r="IM45"/>
      <c r="IN45"/>
      <c r="IO45"/>
      <c r="IP45"/>
      <c r="IQ45"/>
      <c r="IR45"/>
      <c r="IS45"/>
    </row>
    <row r="46" spans="1:253" s="133" customFormat="1" ht="12.75" customHeight="1">
      <c r="A46" s="31"/>
      <c r="B46" s="131"/>
      <c r="C46" s="8">
        <v>4210</v>
      </c>
      <c r="D46" s="126" t="s">
        <v>193</v>
      </c>
      <c r="E46" s="35"/>
      <c r="F46" s="35"/>
      <c r="G46" s="18">
        <f t="shared" si="13"/>
        <v>0</v>
      </c>
      <c r="H46" s="29">
        <f t="shared" si="14"/>
        <v>0</v>
      </c>
      <c r="I46" s="29"/>
      <c r="J46" s="128"/>
      <c r="K46" s="128"/>
      <c r="L46" s="207"/>
      <c r="IJ46" s="2"/>
      <c r="IK46" s="2"/>
      <c r="IL46"/>
      <c r="IM46"/>
      <c r="IN46"/>
      <c r="IO46"/>
      <c r="IP46"/>
      <c r="IQ46"/>
      <c r="IR46"/>
      <c r="IS46"/>
    </row>
    <row r="47" spans="1:12" ht="12.75" customHeight="1">
      <c r="A47" s="31"/>
      <c r="B47" s="131"/>
      <c r="C47" s="8">
        <v>4300</v>
      </c>
      <c r="D47" s="126" t="s">
        <v>248</v>
      </c>
      <c r="E47" s="35"/>
      <c r="F47" s="35"/>
      <c r="G47" s="18">
        <f t="shared" si="13"/>
        <v>0</v>
      </c>
      <c r="H47" s="29">
        <f t="shared" si="14"/>
        <v>0</v>
      </c>
      <c r="I47" s="29"/>
      <c r="J47" s="29"/>
      <c r="K47" s="29"/>
      <c r="L47" s="96"/>
    </row>
    <row r="48" spans="1:12" ht="12.75" customHeight="1">
      <c r="A48" s="72"/>
      <c r="B48" s="141"/>
      <c r="C48" s="8">
        <v>4430</v>
      </c>
      <c r="D48" s="126" t="s">
        <v>188</v>
      </c>
      <c r="E48" s="35">
        <v>10000</v>
      </c>
      <c r="F48" s="35"/>
      <c r="G48" s="18">
        <f t="shared" si="13"/>
        <v>10000</v>
      </c>
      <c r="H48" s="29">
        <f t="shared" si="14"/>
        <v>10000</v>
      </c>
      <c r="I48" s="29"/>
      <c r="J48" s="29"/>
      <c r="K48" s="29"/>
      <c r="L48" s="96"/>
    </row>
    <row r="49" spans="1:12" ht="12.75" customHeight="1">
      <c r="A49" s="12" t="s">
        <v>31</v>
      </c>
      <c r="B49" s="373" t="s">
        <v>32</v>
      </c>
      <c r="C49" s="373"/>
      <c r="D49" s="373"/>
      <c r="E49" s="70">
        <f aca="true" t="shared" si="15" ref="E49:K49">SUM(E50)</f>
        <v>5000</v>
      </c>
      <c r="F49" s="70">
        <f t="shared" si="15"/>
        <v>0</v>
      </c>
      <c r="G49" s="70">
        <f t="shared" si="15"/>
        <v>5000</v>
      </c>
      <c r="H49" s="128">
        <f t="shared" si="15"/>
        <v>5000</v>
      </c>
      <c r="I49" s="128">
        <f t="shared" si="15"/>
        <v>0</v>
      </c>
      <c r="J49" s="128">
        <f t="shared" si="15"/>
        <v>0</v>
      </c>
      <c r="K49" s="128">
        <f t="shared" si="15"/>
        <v>0</v>
      </c>
      <c r="L49" s="96"/>
    </row>
    <row r="50" spans="1:12" ht="12.75" customHeight="1">
      <c r="A50" s="37"/>
      <c r="B50" s="22" t="s">
        <v>33</v>
      </c>
      <c r="C50" s="372" t="s">
        <v>34</v>
      </c>
      <c r="D50" s="372"/>
      <c r="E50" s="23">
        <f aca="true" t="shared" si="16" ref="E50:K50">SUM(E51:E52)</f>
        <v>5000</v>
      </c>
      <c r="F50" s="23">
        <f t="shared" si="16"/>
        <v>0</v>
      </c>
      <c r="G50" s="23">
        <f t="shared" si="16"/>
        <v>5000</v>
      </c>
      <c r="H50" s="43">
        <f t="shared" si="16"/>
        <v>5000</v>
      </c>
      <c r="I50" s="43">
        <f t="shared" si="16"/>
        <v>0</v>
      </c>
      <c r="J50" s="43">
        <f t="shared" si="16"/>
        <v>0</v>
      </c>
      <c r="K50" s="43">
        <f t="shared" si="16"/>
        <v>0</v>
      </c>
      <c r="L50" s="96"/>
    </row>
    <row r="51" spans="1:12" ht="12.75" customHeight="1">
      <c r="A51" s="37"/>
      <c r="B51" s="38"/>
      <c r="C51" s="8">
        <v>4430</v>
      </c>
      <c r="D51" s="126" t="s">
        <v>188</v>
      </c>
      <c r="E51" s="18">
        <v>5000</v>
      </c>
      <c r="F51" s="18"/>
      <c r="G51" s="18">
        <f>E51+F51</f>
        <v>5000</v>
      </c>
      <c r="H51" s="29">
        <f>E51</f>
        <v>5000</v>
      </c>
      <c r="I51" s="29"/>
      <c r="J51" s="29"/>
      <c r="K51" s="29"/>
      <c r="L51" s="96"/>
    </row>
    <row r="52" spans="1:12" ht="12.75" customHeight="1">
      <c r="A52" s="37"/>
      <c r="B52" s="62"/>
      <c r="C52" s="134">
        <v>6050</v>
      </c>
      <c r="D52" s="135" t="s">
        <v>174</v>
      </c>
      <c r="E52" s="136"/>
      <c r="F52" s="136"/>
      <c r="G52" s="188">
        <f>E52+F52</f>
        <v>0</v>
      </c>
      <c r="H52" s="29"/>
      <c r="I52" s="29"/>
      <c r="J52" s="29"/>
      <c r="K52" s="137">
        <f>E52</f>
        <v>0</v>
      </c>
      <c r="L52" s="96"/>
    </row>
    <row r="53" spans="1:12" ht="12.75" customHeight="1">
      <c r="A53" s="12" t="s">
        <v>189</v>
      </c>
      <c r="B53" s="373" t="s">
        <v>190</v>
      </c>
      <c r="C53" s="373"/>
      <c r="D53" s="373"/>
      <c r="E53" s="70">
        <f aca="true" t="shared" si="17" ref="E53:K53">SUM(E54)</f>
        <v>500</v>
      </c>
      <c r="F53" s="70">
        <f t="shared" si="17"/>
        <v>0</v>
      </c>
      <c r="G53" s="70">
        <f t="shared" si="17"/>
        <v>500</v>
      </c>
      <c r="H53" s="128">
        <f t="shared" si="17"/>
        <v>500</v>
      </c>
      <c r="I53" s="128">
        <f t="shared" si="17"/>
        <v>0</v>
      </c>
      <c r="J53" s="128">
        <f t="shared" si="17"/>
        <v>0</v>
      </c>
      <c r="K53" s="128">
        <f t="shared" si="17"/>
        <v>0</v>
      </c>
      <c r="L53" s="96"/>
    </row>
    <row r="54" spans="1:12" ht="12.75" customHeight="1">
      <c r="A54" s="42"/>
      <c r="B54" s="22" t="s">
        <v>191</v>
      </c>
      <c r="C54" s="371" t="s">
        <v>192</v>
      </c>
      <c r="D54" s="371"/>
      <c r="E54" s="23">
        <f aca="true" t="shared" si="18" ref="E54:K54">SUM(E55:E56)</f>
        <v>500</v>
      </c>
      <c r="F54" s="23">
        <f t="shared" si="18"/>
        <v>0</v>
      </c>
      <c r="G54" s="23">
        <f t="shared" si="18"/>
        <v>500</v>
      </c>
      <c r="H54" s="23">
        <f t="shared" si="18"/>
        <v>500</v>
      </c>
      <c r="I54" s="23">
        <f t="shared" si="18"/>
        <v>0</v>
      </c>
      <c r="J54" s="23">
        <f t="shared" si="18"/>
        <v>0</v>
      </c>
      <c r="K54" s="23">
        <f t="shared" si="18"/>
        <v>0</v>
      </c>
      <c r="L54" s="96"/>
    </row>
    <row r="55" spans="1:12" ht="12.75" customHeight="1">
      <c r="A55" s="42"/>
      <c r="B55" s="38"/>
      <c r="C55" s="8">
        <v>4210</v>
      </c>
      <c r="D55" s="126" t="s">
        <v>193</v>
      </c>
      <c r="E55" s="35">
        <v>500</v>
      </c>
      <c r="F55" s="35"/>
      <c r="G55" s="18">
        <f>E55+F55</f>
        <v>500</v>
      </c>
      <c r="H55" s="29">
        <f>E55</f>
        <v>500</v>
      </c>
      <c r="I55" s="29"/>
      <c r="J55" s="43"/>
      <c r="K55" s="43"/>
      <c r="L55" s="96"/>
    </row>
    <row r="56" spans="1:12" ht="12.75" customHeight="1">
      <c r="A56" s="213"/>
      <c r="B56" s="25"/>
      <c r="C56" s="60">
        <v>4170</v>
      </c>
      <c r="D56" s="51" t="s">
        <v>205</v>
      </c>
      <c r="E56" s="18"/>
      <c r="F56" s="18"/>
      <c r="G56" s="18">
        <f>E56+F56</f>
        <v>0</v>
      </c>
      <c r="H56" s="29">
        <f>E56</f>
        <v>0</v>
      </c>
      <c r="I56" s="29">
        <f>H56</f>
        <v>0</v>
      </c>
      <c r="J56" s="29"/>
      <c r="K56" s="29"/>
      <c r="L56" s="96"/>
    </row>
    <row r="57" spans="1:12" ht="15">
      <c r="A57" s="69">
        <v>750</v>
      </c>
      <c r="B57" s="373" t="s">
        <v>194</v>
      </c>
      <c r="C57" s="373"/>
      <c r="D57" s="373"/>
      <c r="E57" s="70">
        <f aca="true" t="shared" si="19" ref="E57:K57">SUM(E58,E63,E68)</f>
        <v>1174291.02</v>
      </c>
      <c r="F57" s="70">
        <f t="shared" si="19"/>
        <v>0</v>
      </c>
      <c r="G57" s="70">
        <f t="shared" si="19"/>
        <v>1174291.02</v>
      </c>
      <c r="H57" s="70">
        <f t="shared" si="19"/>
        <v>1174291.02</v>
      </c>
      <c r="I57" s="70">
        <f t="shared" si="19"/>
        <v>977791.02</v>
      </c>
      <c r="J57" s="70">
        <f t="shared" si="19"/>
        <v>0</v>
      </c>
      <c r="K57" s="70">
        <f t="shared" si="19"/>
        <v>0</v>
      </c>
      <c r="L57" s="96"/>
    </row>
    <row r="58" spans="1:12" ht="12.75" customHeight="1">
      <c r="A58" s="142"/>
      <c r="B58" s="71">
        <v>75011</v>
      </c>
      <c r="C58" s="374" t="s">
        <v>43</v>
      </c>
      <c r="D58" s="374"/>
      <c r="E58" s="16">
        <f aca="true" t="shared" si="20" ref="E58:K58">SUM(E59:E62)</f>
        <v>20606</v>
      </c>
      <c r="F58" s="16">
        <f t="shared" si="20"/>
        <v>0</v>
      </c>
      <c r="G58" s="16">
        <f t="shared" si="20"/>
        <v>20606</v>
      </c>
      <c r="H58" s="43">
        <f t="shared" si="20"/>
        <v>20606</v>
      </c>
      <c r="I58" s="43">
        <f t="shared" si="20"/>
        <v>20606</v>
      </c>
      <c r="J58" s="43">
        <f t="shared" si="20"/>
        <v>0</v>
      </c>
      <c r="K58" s="43">
        <f t="shared" si="20"/>
        <v>0</v>
      </c>
      <c r="L58" s="96"/>
    </row>
    <row r="59" spans="1:253" s="114" customFormat="1" ht="12.75" customHeight="1">
      <c r="A59" s="142"/>
      <c r="B59" s="143"/>
      <c r="C59" s="8">
        <v>4010</v>
      </c>
      <c r="D59" s="126" t="s">
        <v>195</v>
      </c>
      <c r="E59" s="92">
        <v>15716</v>
      </c>
      <c r="F59" s="92"/>
      <c r="G59" s="18">
        <f>E59+F59</f>
        <v>15716</v>
      </c>
      <c r="H59" s="29">
        <f>E59</f>
        <v>15716</v>
      </c>
      <c r="I59" s="29">
        <f>H59</f>
        <v>15716</v>
      </c>
      <c r="J59" s="139"/>
      <c r="K59" s="139"/>
      <c r="L59" s="205"/>
      <c r="IJ59" s="2"/>
      <c r="IK59" s="2"/>
      <c r="IL59"/>
      <c r="IM59"/>
      <c r="IN59"/>
      <c r="IO59"/>
      <c r="IP59"/>
      <c r="IQ59"/>
      <c r="IR59"/>
      <c r="IS59"/>
    </row>
    <row r="60" spans="1:253" s="133" customFormat="1" ht="12.75" customHeight="1">
      <c r="A60" s="142"/>
      <c r="B60" s="143"/>
      <c r="C60" s="8">
        <v>4040</v>
      </c>
      <c r="D60" s="126" t="s">
        <v>196</v>
      </c>
      <c r="E60" s="92">
        <v>1800</v>
      </c>
      <c r="F60" s="92"/>
      <c r="G60" s="18">
        <f>E60+F60</f>
        <v>1800</v>
      </c>
      <c r="H60" s="29">
        <f>E60</f>
        <v>1800</v>
      </c>
      <c r="I60" s="29">
        <f>H60</f>
        <v>1800</v>
      </c>
      <c r="J60" s="128"/>
      <c r="K60" s="128"/>
      <c r="L60" s="207"/>
      <c r="IJ60" s="2"/>
      <c r="IK60" s="2"/>
      <c r="IL60"/>
      <c r="IM60"/>
      <c r="IN60"/>
      <c r="IO60"/>
      <c r="IP60"/>
      <c r="IQ60"/>
      <c r="IR60"/>
      <c r="IS60"/>
    </row>
    <row r="61" spans="1:12" ht="12.75" customHeight="1">
      <c r="A61" s="142"/>
      <c r="B61" s="143"/>
      <c r="C61" s="8">
        <v>4110</v>
      </c>
      <c r="D61" s="126" t="s">
        <v>197</v>
      </c>
      <c r="E61" s="92">
        <v>2700</v>
      </c>
      <c r="F61" s="92"/>
      <c r="G61" s="18">
        <f>E61+F61</f>
        <v>2700</v>
      </c>
      <c r="H61" s="29">
        <f>E61</f>
        <v>2700</v>
      </c>
      <c r="I61" s="29">
        <f>H61</f>
        <v>2700</v>
      </c>
      <c r="J61" s="29"/>
      <c r="K61" s="29"/>
      <c r="L61" s="96"/>
    </row>
    <row r="62" spans="1:12" ht="12.75" customHeight="1">
      <c r="A62" s="142"/>
      <c r="B62" s="143"/>
      <c r="C62" s="8">
        <v>4120</v>
      </c>
      <c r="D62" s="126" t="s">
        <v>198</v>
      </c>
      <c r="E62" s="92">
        <v>390</v>
      </c>
      <c r="F62" s="92"/>
      <c r="G62" s="18">
        <f>E62+F62</f>
        <v>390</v>
      </c>
      <c r="H62" s="29">
        <f>E62</f>
        <v>390</v>
      </c>
      <c r="I62" s="29">
        <f>H62</f>
        <v>390</v>
      </c>
      <c r="J62" s="29"/>
      <c r="K62" s="29"/>
      <c r="L62" s="96"/>
    </row>
    <row r="63" spans="1:12" ht="12.75" customHeight="1">
      <c r="A63" s="142"/>
      <c r="B63" s="144">
        <v>75022</v>
      </c>
      <c r="C63" s="374" t="s">
        <v>199</v>
      </c>
      <c r="D63" s="374"/>
      <c r="E63" s="16">
        <f aca="true" t="shared" si="21" ref="E63:K63">SUM(E64:E67)</f>
        <v>40000</v>
      </c>
      <c r="F63" s="16">
        <f t="shared" si="21"/>
        <v>0</v>
      </c>
      <c r="G63" s="16">
        <f t="shared" si="21"/>
        <v>40000</v>
      </c>
      <c r="H63" s="43">
        <f t="shared" si="21"/>
        <v>40000</v>
      </c>
      <c r="I63" s="43">
        <f t="shared" si="21"/>
        <v>0</v>
      </c>
      <c r="J63" s="43">
        <f t="shared" si="21"/>
        <v>0</v>
      </c>
      <c r="K63" s="43">
        <f t="shared" si="21"/>
        <v>0</v>
      </c>
      <c r="L63" s="96"/>
    </row>
    <row r="64" spans="1:12" ht="12.75" customHeight="1">
      <c r="A64" s="142"/>
      <c r="B64" s="142"/>
      <c r="C64" s="125">
        <v>3030</v>
      </c>
      <c r="D64" s="126" t="s">
        <v>200</v>
      </c>
      <c r="E64" s="18">
        <v>35000</v>
      </c>
      <c r="F64" s="18"/>
      <c r="G64" s="18">
        <f>E64+F64</f>
        <v>35000</v>
      </c>
      <c r="H64" s="29">
        <f>E64</f>
        <v>35000</v>
      </c>
      <c r="I64" s="29"/>
      <c r="J64" s="29"/>
      <c r="K64" s="29"/>
      <c r="L64" s="96"/>
    </row>
    <row r="65" spans="1:253" s="133" customFormat="1" ht="12.75" customHeight="1">
      <c r="A65" s="142"/>
      <c r="B65" s="142"/>
      <c r="C65" s="125">
        <v>4210</v>
      </c>
      <c r="D65" s="126" t="s">
        <v>193</v>
      </c>
      <c r="E65" s="18">
        <v>4000</v>
      </c>
      <c r="F65" s="18"/>
      <c r="G65" s="18">
        <f>E65+F65</f>
        <v>4000</v>
      </c>
      <c r="H65" s="29">
        <f>E65</f>
        <v>4000</v>
      </c>
      <c r="I65" s="29"/>
      <c r="J65" s="128"/>
      <c r="K65" s="128"/>
      <c r="L65" s="207"/>
      <c r="IJ65" s="2"/>
      <c r="IK65" s="2"/>
      <c r="IL65"/>
      <c r="IM65"/>
      <c r="IN65"/>
      <c r="IO65"/>
      <c r="IP65"/>
      <c r="IQ65"/>
      <c r="IR65"/>
      <c r="IS65"/>
    </row>
    <row r="66" spans="1:12" ht="12.75" customHeight="1">
      <c r="A66" s="142"/>
      <c r="B66" s="142"/>
      <c r="C66" s="125">
        <v>4300</v>
      </c>
      <c r="D66" s="126" t="s">
        <v>201</v>
      </c>
      <c r="E66" s="18">
        <v>500</v>
      </c>
      <c r="F66" s="18"/>
      <c r="G66" s="18">
        <f>E66+F66</f>
        <v>500</v>
      </c>
      <c r="H66" s="29">
        <f>E66</f>
        <v>500</v>
      </c>
      <c r="I66" s="29"/>
      <c r="J66" s="29"/>
      <c r="K66" s="29"/>
      <c r="L66" s="96"/>
    </row>
    <row r="67" spans="1:12" ht="12.75" customHeight="1">
      <c r="A67" s="142"/>
      <c r="B67" s="124"/>
      <c r="C67" s="125">
        <v>4410</v>
      </c>
      <c r="D67" s="126" t="s">
        <v>202</v>
      </c>
      <c r="E67" s="18">
        <v>500</v>
      </c>
      <c r="F67" s="18"/>
      <c r="G67" s="18">
        <f>E67+F67</f>
        <v>500</v>
      </c>
      <c r="H67" s="29">
        <f>E67</f>
        <v>500</v>
      </c>
      <c r="I67" s="29"/>
      <c r="J67" s="29"/>
      <c r="K67" s="29"/>
      <c r="L67" s="96"/>
    </row>
    <row r="68" spans="1:12" ht="12.75" customHeight="1">
      <c r="A68" s="142"/>
      <c r="B68" s="144">
        <v>75023</v>
      </c>
      <c r="C68" s="374" t="s">
        <v>203</v>
      </c>
      <c r="D68" s="374"/>
      <c r="E68" s="16">
        <f>SUM(E69:E75,E85:E86,E94:E100)</f>
        <v>1113685.02</v>
      </c>
      <c r="F68" s="16">
        <f>SUM(F69:F75,F85:F86,F94:F100)</f>
        <v>0</v>
      </c>
      <c r="G68" s="16">
        <f>SUM(G69:G75,G85:G86,G94:G100)</f>
        <v>1113685.02</v>
      </c>
      <c r="H68" s="16">
        <f>SUM(H69:H75,H85:H86,H94:H100)</f>
        <v>1113685.02</v>
      </c>
      <c r="I68" s="16">
        <f>SUM(I69:I75,I85:I86,I94:I100)</f>
        <v>957185.02</v>
      </c>
      <c r="J68" s="16">
        <f>SUM(J69:J100)</f>
        <v>0</v>
      </c>
      <c r="K68" s="16">
        <f>SUM(K69:K100)</f>
        <v>0</v>
      </c>
      <c r="L68" s="96"/>
    </row>
    <row r="69" spans="1:12" ht="12.75" customHeight="1">
      <c r="A69" s="142"/>
      <c r="B69" s="142"/>
      <c r="C69" s="8">
        <v>3020</v>
      </c>
      <c r="D69" s="126" t="s">
        <v>204</v>
      </c>
      <c r="E69" s="29">
        <v>3000</v>
      </c>
      <c r="F69" s="29"/>
      <c r="G69" s="18">
        <f aca="true" t="shared" si="22" ref="G69:G100">E69+F69</f>
        <v>3000</v>
      </c>
      <c r="H69" s="29">
        <f aca="true" t="shared" si="23" ref="H69:H74">E69</f>
        <v>3000</v>
      </c>
      <c r="I69" s="29">
        <f aca="true" t="shared" si="24" ref="I69:I74">H69</f>
        <v>3000</v>
      </c>
      <c r="J69" s="29"/>
      <c r="K69" s="29"/>
      <c r="L69" s="96"/>
    </row>
    <row r="70" spans="1:12" ht="12.75" customHeight="1">
      <c r="A70" s="142"/>
      <c r="B70" s="31"/>
      <c r="C70" s="125">
        <v>4010</v>
      </c>
      <c r="D70" s="126" t="s">
        <v>195</v>
      </c>
      <c r="E70" s="29">
        <v>720000</v>
      </c>
      <c r="F70" s="29"/>
      <c r="G70" s="18">
        <f t="shared" si="22"/>
        <v>720000</v>
      </c>
      <c r="H70" s="29">
        <f t="shared" si="23"/>
        <v>720000</v>
      </c>
      <c r="I70" s="29">
        <f t="shared" si="24"/>
        <v>720000</v>
      </c>
      <c r="J70" s="29"/>
      <c r="K70" s="29"/>
      <c r="L70" s="96"/>
    </row>
    <row r="71" spans="1:12" ht="12.75" customHeight="1">
      <c r="A71" s="142"/>
      <c r="B71" s="31"/>
      <c r="C71" s="125">
        <v>4040</v>
      </c>
      <c r="D71" s="126" t="s">
        <v>196</v>
      </c>
      <c r="E71" s="29">
        <v>57420</v>
      </c>
      <c r="F71" s="29"/>
      <c r="G71" s="18">
        <f t="shared" si="22"/>
        <v>57420</v>
      </c>
      <c r="H71" s="29">
        <f t="shared" si="23"/>
        <v>57420</v>
      </c>
      <c r="I71" s="29">
        <f t="shared" si="24"/>
        <v>57420</v>
      </c>
      <c r="J71" s="29"/>
      <c r="K71" s="29"/>
      <c r="L71" s="96"/>
    </row>
    <row r="72" spans="1:12" ht="12.75" customHeight="1">
      <c r="A72" s="142"/>
      <c r="B72" s="31"/>
      <c r="C72" s="125">
        <v>4110</v>
      </c>
      <c r="D72" s="126" t="s">
        <v>197</v>
      </c>
      <c r="E72" s="29">
        <v>120000</v>
      </c>
      <c r="F72" s="29"/>
      <c r="G72" s="18">
        <f t="shared" si="22"/>
        <v>120000</v>
      </c>
      <c r="H72" s="29">
        <f t="shared" si="23"/>
        <v>120000</v>
      </c>
      <c r="I72" s="29">
        <f t="shared" si="24"/>
        <v>120000</v>
      </c>
      <c r="J72" s="29"/>
      <c r="K72" s="29"/>
      <c r="L72" s="96"/>
    </row>
    <row r="73" spans="1:12" ht="12.75" customHeight="1">
      <c r="A73" s="142"/>
      <c r="B73" s="31"/>
      <c r="C73" s="125">
        <v>4120</v>
      </c>
      <c r="D73" s="126" t="s">
        <v>198</v>
      </c>
      <c r="E73" s="29">
        <v>22580</v>
      </c>
      <c r="F73" s="29"/>
      <c r="G73" s="18">
        <f t="shared" si="22"/>
        <v>22580</v>
      </c>
      <c r="H73" s="29">
        <f t="shared" si="23"/>
        <v>22580</v>
      </c>
      <c r="I73" s="29">
        <f t="shared" si="24"/>
        <v>22580</v>
      </c>
      <c r="J73" s="29"/>
      <c r="K73" s="29"/>
      <c r="L73" s="96"/>
    </row>
    <row r="74" spans="1:12" ht="12.75" customHeight="1">
      <c r="A74" s="142"/>
      <c r="B74" s="31"/>
      <c r="C74" s="60">
        <v>4170</v>
      </c>
      <c r="D74" s="51" t="s">
        <v>205</v>
      </c>
      <c r="E74" s="29">
        <v>12000</v>
      </c>
      <c r="F74" s="29"/>
      <c r="G74" s="18">
        <f t="shared" si="22"/>
        <v>12000</v>
      </c>
      <c r="H74" s="29">
        <f t="shared" si="23"/>
        <v>12000</v>
      </c>
      <c r="I74" s="29">
        <f t="shared" si="24"/>
        <v>12000</v>
      </c>
      <c r="J74" s="29"/>
      <c r="K74" s="29"/>
      <c r="L74" s="96"/>
    </row>
    <row r="75" spans="1:12" ht="12.75" customHeight="1">
      <c r="A75" s="142"/>
      <c r="B75" s="31"/>
      <c r="C75" s="214">
        <v>4210</v>
      </c>
      <c r="D75" s="126" t="s">
        <v>193</v>
      </c>
      <c r="E75" s="29">
        <f>SUM(E76:E84)</f>
        <v>54000</v>
      </c>
      <c r="F75" s="29">
        <f>SUM(F76:F84)</f>
        <v>0</v>
      </c>
      <c r="G75" s="18">
        <f t="shared" si="22"/>
        <v>54000</v>
      </c>
      <c r="H75" s="29">
        <f>SUM(H76:H84)</f>
        <v>54000</v>
      </c>
      <c r="I75" s="29"/>
      <c r="J75" s="29"/>
      <c r="K75" s="29"/>
      <c r="L75" s="96"/>
    </row>
    <row r="76" spans="1:12" ht="12.75" customHeight="1">
      <c r="A76" s="142"/>
      <c r="B76" s="31"/>
      <c r="C76" s="178"/>
      <c r="D76" s="215" t="s">
        <v>268</v>
      </c>
      <c r="E76" s="216">
        <v>3000</v>
      </c>
      <c r="F76" s="216"/>
      <c r="G76" s="217">
        <f t="shared" si="22"/>
        <v>3000</v>
      </c>
      <c r="H76" s="216">
        <f aca="true" t="shared" si="25" ref="H76:H85">E76</f>
        <v>3000</v>
      </c>
      <c r="I76" s="29"/>
      <c r="J76" s="29"/>
      <c r="K76" s="29"/>
      <c r="L76" s="96"/>
    </row>
    <row r="77" spans="1:12" ht="12.75" customHeight="1">
      <c r="A77" s="142"/>
      <c r="B77" s="31"/>
      <c r="C77" s="178"/>
      <c r="D77" s="215" t="s">
        <v>269</v>
      </c>
      <c r="E77" s="216">
        <v>2000</v>
      </c>
      <c r="F77" s="216"/>
      <c r="G77" s="217">
        <f t="shared" si="22"/>
        <v>2000</v>
      </c>
      <c r="H77" s="216">
        <f t="shared" si="25"/>
        <v>2000</v>
      </c>
      <c r="I77" s="29"/>
      <c r="J77" s="29"/>
      <c r="K77" s="29"/>
      <c r="L77" s="96"/>
    </row>
    <row r="78" spans="1:12" ht="12.75" customHeight="1">
      <c r="A78" s="142"/>
      <c r="B78" s="31"/>
      <c r="C78" s="178"/>
      <c r="D78" s="215" t="s">
        <v>270</v>
      </c>
      <c r="E78" s="216">
        <v>2500</v>
      </c>
      <c r="F78" s="216"/>
      <c r="G78" s="217">
        <f t="shared" si="22"/>
        <v>2500</v>
      </c>
      <c r="H78" s="216">
        <f t="shared" si="25"/>
        <v>2500</v>
      </c>
      <c r="I78" s="29"/>
      <c r="J78" s="29"/>
      <c r="K78" s="29"/>
      <c r="L78" s="96"/>
    </row>
    <row r="79" spans="1:12" ht="12.75" customHeight="1">
      <c r="A79" s="142"/>
      <c r="B79" s="31"/>
      <c r="C79" s="178"/>
      <c r="D79" s="215" t="s">
        <v>271</v>
      </c>
      <c r="E79" s="216">
        <v>20000</v>
      </c>
      <c r="F79" s="216"/>
      <c r="G79" s="217">
        <f t="shared" si="22"/>
        <v>20000</v>
      </c>
      <c r="H79" s="216">
        <f t="shared" si="25"/>
        <v>20000</v>
      </c>
      <c r="I79" s="29"/>
      <c r="J79" s="29"/>
      <c r="K79" s="29"/>
      <c r="L79" s="96"/>
    </row>
    <row r="80" spans="1:12" ht="12.75" customHeight="1">
      <c r="A80" s="142"/>
      <c r="B80" s="31"/>
      <c r="C80" s="178"/>
      <c r="D80" s="215" t="s">
        <v>272</v>
      </c>
      <c r="E80" s="216">
        <v>4000</v>
      </c>
      <c r="F80" s="216"/>
      <c r="G80" s="217">
        <f t="shared" si="22"/>
        <v>4000</v>
      </c>
      <c r="H80" s="216">
        <f t="shared" si="25"/>
        <v>4000</v>
      </c>
      <c r="I80" s="29"/>
      <c r="J80" s="29"/>
      <c r="K80" s="29"/>
      <c r="L80" s="96"/>
    </row>
    <row r="81" spans="1:12" ht="12.75" customHeight="1">
      <c r="A81" s="142"/>
      <c r="B81" s="31"/>
      <c r="C81" s="178"/>
      <c r="D81" s="215" t="s">
        <v>273</v>
      </c>
      <c r="E81" s="216">
        <v>2000</v>
      </c>
      <c r="F81" s="216"/>
      <c r="G81" s="217">
        <f t="shared" si="22"/>
        <v>2000</v>
      </c>
      <c r="H81" s="216">
        <f t="shared" si="25"/>
        <v>2000</v>
      </c>
      <c r="I81" s="29"/>
      <c r="J81" s="29"/>
      <c r="K81" s="29"/>
      <c r="L81" s="96"/>
    </row>
    <row r="82" spans="1:12" ht="12.75" customHeight="1">
      <c r="A82" s="142"/>
      <c r="B82" s="31"/>
      <c r="C82" s="178"/>
      <c r="D82" s="215" t="s">
        <v>274</v>
      </c>
      <c r="E82" s="216">
        <v>3500</v>
      </c>
      <c r="F82" s="216"/>
      <c r="G82" s="217">
        <f t="shared" si="22"/>
        <v>3500</v>
      </c>
      <c r="H82" s="216">
        <f t="shared" si="25"/>
        <v>3500</v>
      </c>
      <c r="I82" s="29"/>
      <c r="J82" s="29"/>
      <c r="K82" s="29"/>
      <c r="L82" s="96"/>
    </row>
    <row r="83" spans="1:12" ht="12.75" customHeight="1">
      <c r="A83" s="142"/>
      <c r="B83" s="31"/>
      <c r="C83" s="178"/>
      <c r="D83" s="215" t="s">
        <v>275</v>
      </c>
      <c r="E83" s="216">
        <v>15000</v>
      </c>
      <c r="F83" s="216"/>
      <c r="G83" s="217">
        <f t="shared" si="22"/>
        <v>15000</v>
      </c>
      <c r="H83" s="216">
        <f t="shared" si="25"/>
        <v>15000</v>
      </c>
      <c r="I83" s="29"/>
      <c r="J83" s="29"/>
      <c r="K83" s="29"/>
      <c r="L83" s="96"/>
    </row>
    <row r="84" spans="1:12" ht="12.75" customHeight="1">
      <c r="A84" s="142"/>
      <c r="B84" s="31"/>
      <c r="C84" s="178"/>
      <c r="D84" s="215" t="s">
        <v>276</v>
      </c>
      <c r="E84" s="216">
        <v>2000</v>
      </c>
      <c r="F84" s="216"/>
      <c r="G84" s="217">
        <f t="shared" si="22"/>
        <v>2000</v>
      </c>
      <c r="H84" s="216">
        <f t="shared" si="25"/>
        <v>2000</v>
      </c>
      <c r="I84" s="29"/>
      <c r="J84" s="29"/>
      <c r="K84" s="29"/>
      <c r="L84" s="96"/>
    </row>
    <row r="85" spans="1:12" ht="12.75" customHeight="1">
      <c r="A85" s="142"/>
      <c r="B85" s="31"/>
      <c r="C85" s="125">
        <v>4260</v>
      </c>
      <c r="D85" s="126" t="s">
        <v>206</v>
      </c>
      <c r="E85" s="29">
        <v>10000</v>
      </c>
      <c r="F85" s="29"/>
      <c r="G85" s="18">
        <f t="shared" si="22"/>
        <v>10000</v>
      </c>
      <c r="H85" s="29">
        <f t="shared" si="25"/>
        <v>10000</v>
      </c>
      <c r="I85" s="29"/>
      <c r="J85" s="29"/>
      <c r="K85" s="29"/>
      <c r="L85" s="96"/>
    </row>
    <row r="86" spans="1:12" ht="12.75" customHeight="1">
      <c r="A86" s="142"/>
      <c r="B86" s="31"/>
      <c r="C86" s="214">
        <v>4300</v>
      </c>
      <c r="D86" s="126" t="s">
        <v>201</v>
      </c>
      <c r="E86" s="29">
        <f>SUM(E87:E93)</f>
        <v>57000</v>
      </c>
      <c r="F86" s="29">
        <f>SUM(F87:F93)</f>
        <v>0</v>
      </c>
      <c r="G86" s="18">
        <f t="shared" si="22"/>
        <v>57000</v>
      </c>
      <c r="H86" s="29">
        <f>SUM(H87:H93)</f>
        <v>57000</v>
      </c>
      <c r="I86" s="29"/>
      <c r="J86" s="29"/>
      <c r="K86" s="29"/>
      <c r="L86" s="96"/>
    </row>
    <row r="87" spans="1:12" ht="12.75" customHeight="1">
      <c r="A87" s="142"/>
      <c r="B87" s="31"/>
      <c r="C87" s="178"/>
      <c r="D87" s="215" t="s">
        <v>277</v>
      </c>
      <c r="E87" s="216">
        <v>10000</v>
      </c>
      <c r="F87" s="216"/>
      <c r="G87" s="217">
        <f t="shared" si="22"/>
        <v>10000</v>
      </c>
      <c r="H87" s="216">
        <f>E87</f>
        <v>10000</v>
      </c>
      <c r="I87" s="29"/>
      <c r="J87" s="29"/>
      <c r="K87" s="29"/>
      <c r="L87" s="96"/>
    </row>
    <row r="88" spans="1:12" ht="12.75" customHeight="1">
      <c r="A88" s="142"/>
      <c r="B88" s="31"/>
      <c r="C88" s="178"/>
      <c r="D88" s="215" t="s">
        <v>278</v>
      </c>
      <c r="E88" s="216">
        <v>3000</v>
      </c>
      <c r="F88" s="216"/>
      <c r="G88" s="217">
        <f t="shared" si="22"/>
        <v>3000</v>
      </c>
      <c r="H88" s="216">
        <f>E88</f>
        <v>3000</v>
      </c>
      <c r="I88" s="29"/>
      <c r="J88" s="29"/>
      <c r="K88" s="29"/>
      <c r="L88" s="96"/>
    </row>
    <row r="89" spans="1:12" ht="12.75" customHeight="1">
      <c r="A89" s="142"/>
      <c r="B89" s="31"/>
      <c r="C89" s="178"/>
      <c r="D89" s="215" t="s">
        <v>279</v>
      </c>
      <c r="E89" s="216">
        <v>25000</v>
      </c>
      <c r="F89" s="216"/>
      <c r="G89" s="217">
        <f t="shared" si="22"/>
        <v>25000</v>
      </c>
      <c r="H89" s="216">
        <f>E89</f>
        <v>25000</v>
      </c>
      <c r="I89" s="29"/>
      <c r="J89" s="29"/>
      <c r="K89" s="29"/>
      <c r="L89" s="96"/>
    </row>
    <row r="90" spans="1:12" ht="12.75" customHeight="1">
      <c r="A90" s="142"/>
      <c r="B90" s="31"/>
      <c r="C90" s="178"/>
      <c r="D90" s="215" t="s">
        <v>280</v>
      </c>
      <c r="E90" s="216">
        <v>3000</v>
      </c>
      <c r="F90" s="216"/>
      <c r="G90" s="217">
        <f t="shared" si="22"/>
        <v>3000</v>
      </c>
      <c r="H90" s="216">
        <f>E90</f>
        <v>3000</v>
      </c>
      <c r="I90" s="29"/>
      <c r="J90" s="29"/>
      <c r="K90" s="29"/>
      <c r="L90" s="96"/>
    </row>
    <row r="91" spans="1:12" ht="12.75" customHeight="1">
      <c r="A91" s="142"/>
      <c r="B91" s="31"/>
      <c r="C91" s="178"/>
      <c r="D91" s="215" t="s">
        <v>281</v>
      </c>
      <c r="E91" s="216">
        <v>2000</v>
      </c>
      <c r="F91" s="216"/>
      <c r="G91" s="217">
        <f t="shared" si="22"/>
        <v>2000</v>
      </c>
      <c r="H91" s="216">
        <f>E91</f>
        <v>2000</v>
      </c>
      <c r="I91" s="29"/>
      <c r="J91" s="29"/>
      <c r="K91" s="29"/>
      <c r="L91" s="96"/>
    </row>
    <row r="92" spans="1:12" ht="12.75" customHeight="1">
      <c r="A92" s="142"/>
      <c r="B92" s="31"/>
      <c r="C92" s="178"/>
      <c r="D92" s="215" t="s">
        <v>282</v>
      </c>
      <c r="E92" s="216"/>
      <c r="F92" s="216"/>
      <c r="G92" s="217">
        <f t="shared" si="22"/>
        <v>0</v>
      </c>
      <c r="H92" s="216"/>
      <c r="I92" s="29"/>
      <c r="J92" s="29"/>
      <c r="K92" s="29"/>
      <c r="L92" s="96"/>
    </row>
    <row r="93" spans="1:12" ht="12.75" customHeight="1">
      <c r="A93" s="142"/>
      <c r="B93" s="31"/>
      <c r="C93" s="178"/>
      <c r="D93" s="215" t="s">
        <v>283</v>
      </c>
      <c r="E93" s="216">
        <v>14000</v>
      </c>
      <c r="F93" s="216"/>
      <c r="G93" s="217">
        <f t="shared" si="22"/>
        <v>14000</v>
      </c>
      <c r="H93" s="216">
        <f aca="true" t="shared" si="26" ref="H93:H100">E93</f>
        <v>14000</v>
      </c>
      <c r="I93" s="29"/>
      <c r="J93" s="29"/>
      <c r="K93" s="29"/>
      <c r="L93" s="96"/>
    </row>
    <row r="94" spans="1:12" ht="12.75" customHeight="1">
      <c r="A94" s="142"/>
      <c r="B94" s="31"/>
      <c r="C94" s="125">
        <v>4350</v>
      </c>
      <c r="D94" s="126" t="s">
        <v>207</v>
      </c>
      <c r="E94" s="29">
        <v>8000</v>
      </c>
      <c r="F94" s="29"/>
      <c r="G94" s="18">
        <f t="shared" si="22"/>
        <v>8000</v>
      </c>
      <c r="H94" s="29">
        <f t="shared" si="26"/>
        <v>8000</v>
      </c>
      <c r="I94" s="29"/>
      <c r="J94" s="29"/>
      <c r="K94" s="29"/>
      <c r="L94" s="96"/>
    </row>
    <row r="95" spans="1:12" ht="25.5">
      <c r="A95" s="142"/>
      <c r="B95" s="31"/>
      <c r="C95" s="125">
        <v>4360</v>
      </c>
      <c r="D95" s="19" t="s">
        <v>208</v>
      </c>
      <c r="E95" s="29">
        <v>3000</v>
      </c>
      <c r="F95" s="29"/>
      <c r="G95" s="18">
        <f t="shared" si="22"/>
        <v>3000</v>
      </c>
      <c r="H95" s="29">
        <f t="shared" si="26"/>
        <v>3000</v>
      </c>
      <c r="I95" s="29"/>
      <c r="J95" s="29"/>
      <c r="K95" s="29"/>
      <c r="L95" s="96"/>
    </row>
    <row r="96" spans="1:12" ht="12.75" customHeight="1">
      <c r="A96" s="142"/>
      <c r="B96" s="31"/>
      <c r="C96" s="125">
        <v>4370</v>
      </c>
      <c r="D96" s="126" t="s">
        <v>209</v>
      </c>
      <c r="E96" s="29">
        <v>4000</v>
      </c>
      <c r="F96" s="29"/>
      <c r="G96" s="18">
        <f t="shared" si="22"/>
        <v>4000</v>
      </c>
      <c r="H96" s="29">
        <f t="shared" si="26"/>
        <v>4000</v>
      </c>
      <c r="I96" s="29"/>
      <c r="J96" s="29"/>
      <c r="K96" s="29"/>
      <c r="L96" s="96"/>
    </row>
    <row r="97" spans="1:12" ht="12.75" customHeight="1">
      <c r="A97" s="142"/>
      <c r="B97" s="31"/>
      <c r="C97" s="125">
        <v>4410</v>
      </c>
      <c r="D97" s="126" t="s">
        <v>202</v>
      </c>
      <c r="E97" s="29">
        <v>15000</v>
      </c>
      <c r="F97" s="29"/>
      <c r="G97" s="18">
        <f t="shared" si="22"/>
        <v>15000</v>
      </c>
      <c r="H97" s="29">
        <f t="shared" si="26"/>
        <v>15000</v>
      </c>
      <c r="I97" s="29"/>
      <c r="J97" s="29"/>
      <c r="K97" s="29"/>
      <c r="L97" s="96"/>
    </row>
    <row r="98" spans="1:12" ht="12.75" customHeight="1">
      <c r="A98" s="142"/>
      <c r="B98" s="31"/>
      <c r="C98" s="125">
        <v>4430</v>
      </c>
      <c r="D98" s="126" t="s">
        <v>188</v>
      </c>
      <c r="E98" s="29">
        <v>2500</v>
      </c>
      <c r="F98" s="29"/>
      <c r="G98" s="18">
        <f t="shared" si="22"/>
        <v>2500</v>
      </c>
      <c r="H98" s="29">
        <f t="shared" si="26"/>
        <v>2500</v>
      </c>
      <c r="I98" s="29"/>
      <c r="J98" s="29"/>
      <c r="K98" s="29"/>
      <c r="L98" s="96"/>
    </row>
    <row r="99" spans="1:12" ht="12.75" customHeight="1">
      <c r="A99" s="142"/>
      <c r="B99" s="31"/>
      <c r="C99" s="125">
        <v>4440</v>
      </c>
      <c r="D99" s="126" t="s">
        <v>210</v>
      </c>
      <c r="E99" s="29">
        <v>22185.02</v>
      </c>
      <c r="F99" s="29"/>
      <c r="G99" s="18">
        <f t="shared" si="22"/>
        <v>22185.02</v>
      </c>
      <c r="H99" s="29">
        <f t="shared" si="26"/>
        <v>22185.02</v>
      </c>
      <c r="I99" s="29">
        <f>H99</f>
        <v>22185.02</v>
      </c>
      <c r="J99" s="29"/>
      <c r="K99" s="29"/>
      <c r="L99" s="96"/>
    </row>
    <row r="100" spans="1:12" ht="12.75" customHeight="1">
      <c r="A100" s="124"/>
      <c r="B100" s="72"/>
      <c r="C100" s="125">
        <v>4700</v>
      </c>
      <c r="D100" s="126" t="s">
        <v>211</v>
      </c>
      <c r="E100" s="29">
        <v>3000</v>
      </c>
      <c r="F100" s="29"/>
      <c r="G100" s="18">
        <f t="shared" si="22"/>
        <v>3000</v>
      </c>
      <c r="H100" s="29">
        <f t="shared" si="26"/>
        <v>3000</v>
      </c>
      <c r="I100" s="29"/>
      <c r="J100" s="29"/>
      <c r="K100" s="29"/>
      <c r="L100" s="96"/>
    </row>
    <row r="101" spans="1:12" ht="30.75" customHeight="1">
      <c r="A101" s="69">
        <v>751</v>
      </c>
      <c r="B101" s="395" t="s">
        <v>212</v>
      </c>
      <c r="C101" s="395"/>
      <c r="D101" s="395"/>
      <c r="E101" s="70">
        <f aca="true" t="shared" si="27" ref="E101:K101">SUM(E102)</f>
        <v>800</v>
      </c>
      <c r="F101" s="70">
        <f t="shared" si="27"/>
        <v>0</v>
      </c>
      <c r="G101" s="70">
        <f t="shared" si="27"/>
        <v>800</v>
      </c>
      <c r="H101" s="70">
        <f t="shared" si="27"/>
        <v>800</v>
      </c>
      <c r="I101" s="70">
        <f t="shared" si="27"/>
        <v>500</v>
      </c>
      <c r="J101" s="70">
        <f t="shared" si="27"/>
        <v>0</v>
      </c>
      <c r="K101" s="70">
        <f t="shared" si="27"/>
        <v>0</v>
      </c>
      <c r="L101" s="96"/>
    </row>
    <row r="102" spans="1:12" ht="12.75" customHeight="1">
      <c r="A102" s="142"/>
      <c r="B102" s="144">
        <v>75101</v>
      </c>
      <c r="C102" s="383" t="s">
        <v>213</v>
      </c>
      <c r="D102" s="383"/>
      <c r="E102" s="16">
        <f>SUM(E103:E106)</f>
        <v>800</v>
      </c>
      <c r="F102" s="16">
        <f>SUM(F103:F106)</f>
        <v>0</v>
      </c>
      <c r="G102" s="16">
        <f>SUM(G103:G106)</f>
        <v>800</v>
      </c>
      <c r="H102" s="16">
        <f>SUM(H103:H106)</f>
        <v>800</v>
      </c>
      <c r="I102" s="16">
        <f>SUM(I103:I106)</f>
        <v>500</v>
      </c>
      <c r="J102" s="43">
        <f>SUM(J106:J106)</f>
        <v>0</v>
      </c>
      <c r="K102" s="43">
        <f>SUM(K106:K106)</f>
        <v>0</v>
      </c>
      <c r="L102" s="96"/>
    </row>
    <row r="103" spans="1:12" ht="12.75">
      <c r="A103" s="142"/>
      <c r="B103" s="142"/>
      <c r="C103" s="125">
        <v>4010</v>
      </c>
      <c r="D103" s="126" t="s">
        <v>195</v>
      </c>
      <c r="E103" s="35">
        <v>500</v>
      </c>
      <c r="F103" s="35"/>
      <c r="G103" s="18">
        <f>E103+F103</f>
        <v>500</v>
      </c>
      <c r="H103" s="29">
        <f>E103</f>
        <v>500</v>
      </c>
      <c r="I103" s="29">
        <f>H103</f>
        <v>500</v>
      </c>
      <c r="J103" s="29"/>
      <c r="K103" s="29"/>
      <c r="L103" s="96"/>
    </row>
    <row r="104" spans="1:12" ht="12.75">
      <c r="A104" s="142"/>
      <c r="B104" s="142"/>
      <c r="C104" s="125">
        <v>4110</v>
      </c>
      <c r="D104" s="126" t="s">
        <v>197</v>
      </c>
      <c r="E104" s="35">
        <v>75.5</v>
      </c>
      <c r="F104" s="35"/>
      <c r="G104" s="18">
        <f>E104+F104</f>
        <v>75.5</v>
      </c>
      <c r="H104" s="29">
        <f>E104</f>
        <v>75.5</v>
      </c>
      <c r="I104" s="29"/>
      <c r="J104" s="29"/>
      <c r="K104" s="29"/>
      <c r="L104" s="96"/>
    </row>
    <row r="105" spans="1:12" ht="12.75">
      <c r="A105" s="142"/>
      <c r="B105" s="142"/>
      <c r="C105" s="125">
        <v>4120</v>
      </c>
      <c r="D105" s="126" t="s">
        <v>198</v>
      </c>
      <c r="E105" s="35">
        <v>12.25</v>
      </c>
      <c r="F105" s="35"/>
      <c r="G105" s="18">
        <f>E105+F105</f>
        <v>12.25</v>
      </c>
      <c r="H105" s="29">
        <f>E105</f>
        <v>12.25</v>
      </c>
      <c r="I105" s="29"/>
      <c r="J105" s="29"/>
      <c r="K105" s="29"/>
      <c r="L105" s="96"/>
    </row>
    <row r="106" spans="1:253" s="133" customFormat="1" ht="12.75" customHeight="1">
      <c r="A106" s="142"/>
      <c r="B106" s="124"/>
      <c r="C106" s="125">
        <v>4210</v>
      </c>
      <c r="D106" s="126" t="s">
        <v>193</v>
      </c>
      <c r="E106" s="35">
        <v>212.25</v>
      </c>
      <c r="F106" s="35"/>
      <c r="G106" s="18">
        <f>E106+F106</f>
        <v>212.25</v>
      </c>
      <c r="H106" s="29">
        <f>E106</f>
        <v>212.25</v>
      </c>
      <c r="I106" s="29"/>
      <c r="J106" s="128"/>
      <c r="K106" s="128"/>
      <c r="L106" s="207"/>
      <c r="IJ106" s="2"/>
      <c r="IK106" s="2"/>
      <c r="IL106"/>
      <c r="IM106"/>
      <c r="IN106"/>
      <c r="IO106"/>
      <c r="IP106"/>
      <c r="IQ106"/>
      <c r="IR106"/>
      <c r="IS106"/>
    </row>
    <row r="107" spans="1:253" s="114" customFormat="1" ht="15" customHeight="1">
      <c r="A107" s="69">
        <v>754</v>
      </c>
      <c r="B107" s="395" t="s">
        <v>214</v>
      </c>
      <c r="C107" s="395"/>
      <c r="D107" s="395"/>
      <c r="E107" s="70">
        <f aca="true" t="shared" si="28" ref="E107:K107">SUM(E108,E116)</f>
        <v>20000</v>
      </c>
      <c r="F107" s="70">
        <f t="shared" si="28"/>
        <v>0</v>
      </c>
      <c r="G107" s="70">
        <f t="shared" si="28"/>
        <v>20000</v>
      </c>
      <c r="H107" s="70">
        <f t="shared" si="28"/>
        <v>20000</v>
      </c>
      <c r="I107" s="70">
        <f t="shared" si="28"/>
        <v>0</v>
      </c>
      <c r="J107" s="70">
        <f t="shared" si="28"/>
        <v>0</v>
      </c>
      <c r="K107" s="70">
        <f t="shared" si="28"/>
        <v>0</v>
      </c>
      <c r="L107" s="205"/>
      <c r="IJ107" s="2"/>
      <c r="IK107" s="2"/>
      <c r="IL107"/>
      <c r="IM107"/>
      <c r="IN107"/>
      <c r="IO107"/>
      <c r="IP107"/>
      <c r="IQ107"/>
      <c r="IR107"/>
      <c r="IS107"/>
    </row>
    <row r="108" spans="1:253" s="133" customFormat="1" ht="12.75" customHeight="1">
      <c r="A108" s="145"/>
      <c r="B108" s="144">
        <v>75412</v>
      </c>
      <c r="C108" s="374" t="s">
        <v>215</v>
      </c>
      <c r="D108" s="374"/>
      <c r="E108" s="16">
        <f aca="true" t="shared" si="29" ref="E108:K108">SUM(E109:E115)</f>
        <v>19000</v>
      </c>
      <c r="F108" s="16">
        <f t="shared" si="29"/>
        <v>0</v>
      </c>
      <c r="G108" s="16">
        <f t="shared" si="29"/>
        <v>19000</v>
      </c>
      <c r="H108" s="16">
        <f t="shared" si="29"/>
        <v>19000</v>
      </c>
      <c r="I108" s="16">
        <f t="shared" si="29"/>
        <v>0</v>
      </c>
      <c r="J108" s="16">
        <f t="shared" si="29"/>
        <v>0</v>
      </c>
      <c r="K108" s="16">
        <f t="shared" si="29"/>
        <v>0</v>
      </c>
      <c r="L108" s="207"/>
      <c r="IJ108" s="2"/>
      <c r="IK108" s="2"/>
      <c r="IL108"/>
      <c r="IM108"/>
      <c r="IN108"/>
      <c r="IO108"/>
      <c r="IP108"/>
      <c r="IQ108"/>
      <c r="IR108"/>
      <c r="IS108"/>
    </row>
    <row r="109" spans="1:253" s="133" customFormat="1" ht="12.75" customHeight="1">
      <c r="A109" s="145"/>
      <c r="B109" s="142"/>
      <c r="C109" s="146">
        <v>3030</v>
      </c>
      <c r="D109" s="147" t="s">
        <v>200</v>
      </c>
      <c r="E109" s="18">
        <v>4500</v>
      </c>
      <c r="F109" s="18"/>
      <c r="G109" s="18">
        <f aca="true" t="shared" si="30" ref="G109:G115">E109+F109</f>
        <v>4500</v>
      </c>
      <c r="H109" s="29">
        <f aca="true" t="shared" si="31" ref="H109:H115">E109</f>
        <v>4500</v>
      </c>
      <c r="I109" s="29"/>
      <c r="J109" s="128"/>
      <c r="K109" s="128"/>
      <c r="L109" s="207"/>
      <c r="IJ109" s="2"/>
      <c r="IK109" s="2"/>
      <c r="IL109"/>
      <c r="IM109"/>
      <c r="IN109"/>
      <c r="IO109"/>
      <c r="IP109"/>
      <c r="IQ109"/>
      <c r="IR109"/>
      <c r="IS109"/>
    </row>
    <row r="110" spans="1:253" s="133" customFormat="1" ht="12.75" customHeight="1">
      <c r="A110" s="145"/>
      <c r="B110" s="142"/>
      <c r="C110" s="60">
        <v>4170</v>
      </c>
      <c r="D110" s="51" t="s">
        <v>205</v>
      </c>
      <c r="E110" s="18"/>
      <c r="F110" s="18"/>
      <c r="G110" s="18">
        <f t="shared" si="30"/>
        <v>0</v>
      </c>
      <c r="H110" s="29">
        <f t="shared" si="31"/>
        <v>0</v>
      </c>
      <c r="I110" s="29">
        <f>H110</f>
        <v>0</v>
      </c>
      <c r="J110" s="128"/>
      <c r="K110" s="128"/>
      <c r="L110" s="207"/>
      <c r="IJ110" s="2"/>
      <c r="IK110" s="2"/>
      <c r="IL110"/>
      <c r="IM110"/>
      <c r="IN110"/>
      <c r="IO110"/>
      <c r="IP110"/>
      <c r="IQ110"/>
      <c r="IR110"/>
      <c r="IS110"/>
    </row>
    <row r="111" spans="1:12" ht="12.75" customHeight="1">
      <c r="A111" s="145"/>
      <c r="B111" s="142"/>
      <c r="C111" s="125">
        <v>4210</v>
      </c>
      <c r="D111" s="126" t="s">
        <v>193</v>
      </c>
      <c r="E111" s="18">
        <v>4500</v>
      </c>
      <c r="F111" s="18"/>
      <c r="G111" s="18">
        <f t="shared" si="30"/>
        <v>4500</v>
      </c>
      <c r="H111" s="29">
        <f t="shared" si="31"/>
        <v>4500</v>
      </c>
      <c r="I111" s="29"/>
      <c r="J111" s="29"/>
      <c r="K111" s="29"/>
      <c r="L111" s="96"/>
    </row>
    <row r="112" spans="1:12" ht="12.75" customHeight="1">
      <c r="A112" s="145"/>
      <c r="B112" s="142"/>
      <c r="C112" s="125">
        <v>4260</v>
      </c>
      <c r="D112" s="126" t="s">
        <v>206</v>
      </c>
      <c r="E112" s="18">
        <v>7000</v>
      </c>
      <c r="F112" s="18"/>
      <c r="G112" s="18">
        <f t="shared" si="30"/>
        <v>7000</v>
      </c>
      <c r="H112" s="29">
        <f t="shared" si="31"/>
        <v>7000</v>
      </c>
      <c r="I112" s="29"/>
      <c r="J112" s="29"/>
      <c r="K112" s="29"/>
      <c r="L112" s="96"/>
    </row>
    <row r="113" spans="1:12" ht="12.75" customHeight="1">
      <c r="A113" s="145"/>
      <c r="B113" s="142"/>
      <c r="C113" s="125">
        <v>4270</v>
      </c>
      <c r="D113" s="126" t="s">
        <v>178</v>
      </c>
      <c r="E113" s="18"/>
      <c r="F113" s="18"/>
      <c r="G113" s="18">
        <f t="shared" si="30"/>
        <v>0</v>
      </c>
      <c r="H113" s="29">
        <f t="shared" si="31"/>
        <v>0</v>
      </c>
      <c r="I113" s="29"/>
      <c r="J113" s="29"/>
      <c r="K113" s="29"/>
      <c r="L113" s="96"/>
    </row>
    <row r="114" spans="1:12" ht="12.75" customHeight="1">
      <c r="A114" s="145"/>
      <c r="B114" s="142"/>
      <c r="C114" s="125">
        <v>4300</v>
      </c>
      <c r="D114" s="126" t="s">
        <v>201</v>
      </c>
      <c r="E114" s="18"/>
      <c r="F114" s="18"/>
      <c r="G114" s="18">
        <f t="shared" si="30"/>
        <v>0</v>
      </c>
      <c r="H114" s="29">
        <f t="shared" si="31"/>
        <v>0</v>
      </c>
      <c r="I114" s="29"/>
      <c r="J114" s="29"/>
      <c r="K114" s="29"/>
      <c r="L114" s="96"/>
    </row>
    <row r="115" spans="1:12" ht="12.75" customHeight="1">
      <c r="A115" s="145"/>
      <c r="B115" s="142"/>
      <c r="C115" s="125">
        <v>4430</v>
      </c>
      <c r="D115" s="126" t="s">
        <v>188</v>
      </c>
      <c r="E115" s="18">
        <v>3000</v>
      </c>
      <c r="F115" s="18"/>
      <c r="G115" s="18">
        <f t="shared" si="30"/>
        <v>3000</v>
      </c>
      <c r="H115" s="29">
        <f t="shared" si="31"/>
        <v>3000</v>
      </c>
      <c r="I115" s="29"/>
      <c r="J115" s="29"/>
      <c r="K115" s="29"/>
      <c r="L115" s="96"/>
    </row>
    <row r="116" spans="1:12" ht="12.75" customHeight="1">
      <c r="A116" s="145"/>
      <c r="B116" s="144">
        <v>75414</v>
      </c>
      <c r="C116" s="374" t="s">
        <v>216</v>
      </c>
      <c r="D116" s="374"/>
      <c r="E116" s="16">
        <f>SUM(E117:E118)</f>
        <v>1000</v>
      </c>
      <c r="F116" s="16">
        <f>SUM(F117:F118)</f>
        <v>0</v>
      </c>
      <c r="G116" s="16">
        <f>SUM(G117:G118)</f>
        <v>1000</v>
      </c>
      <c r="H116" s="16">
        <f>SUM(H117:H118)</f>
        <v>1000</v>
      </c>
      <c r="I116" s="16">
        <f>SUM(I117:I118)</f>
        <v>0</v>
      </c>
      <c r="J116" s="43">
        <f>SUM(J118:J118)</f>
        <v>0</v>
      </c>
      <c r="K116" s="43">
        <f>SUM(K118:K118)</f>
        <v>0</v>
      </c>
      <c r="L116" s="96"/>
    </row>
    <row r="117" spans="1:12" ht="12.75" customHeight="1">
      <c r="A117" s="145"/>
      <c r="B117" s="142"/>
      <c r="C117" s="8">
        <v>4210</v>
      </c>
      <c r="D117" s="126" t="s">
        <v>193</v>
      </c>
      <c r="E117" s="18">
        <v>500</v>
      </c>
      <c r="F117" s="18"/>
      <c r="G117" s="18">
        <f>E117+F117</f>
        <v>500</v>
      </c>
      <c r="H117" s="29">
        <f>E117</f>
        <v>500</v>
      </c>
      <c r="I117" s="43"/>
      <c r="J117" s="43"/>
      <c r="K117" s="43"/>
      <c r="L117" s="96"/>
    </row>
    <row r="118" spans="1:253" s="114" customFormat="1" ht="12.75" customHeight="1">
      <c r="A118" s="145"/>
      <c r="B118" s="124"/>
      <c r="C118" s="125">
        <v>4300</v>
      </c>
      <c r="D118" s="126" t="s">
        <v>201</v>
      </c>
      <c r="E118" s="18">
        <v>500</v>
      </c>
      <c r="F118" s="18"/>
      <c r="G118" s="18">
        <f>E118+F118</f>
        <v>500</v>
      </c>
      <c r="H118" s="29">
        <f>E118</f>
        <v>500</v>
      </c>
      <c r="I118" s="29"/>
      <c r="J118" s="139"/>
      <c r="K118" s="139"/>
      <c r="L118" s="205"/>
      <c r="IJ118" s="2"/>
      <c r="IK118" s="2"/>
      <c r="IL118"/>
      <c r="IM118"/>
      <c r="IN118"/>
      <c r="IO118"/>
      <c r="IP118"/>
      <c r="IQ118"/>
      <c r="IR118"/>
      <c r="IS118"/>
    </row>
    <row r="119" spans="1:253" s="114" customFormat="1" ht="45.75" customHeight="1">
      <c r="A119" s="12" t="s">
        <v>50</v>
      </c>
      <c r="B119" s="395" t="s">
        <v>51</v>
      </c>
      <c r="C119" s="395"/>
      <c r="D119" s="395"/>
      <c r="E119" s="70">
        <f aca="true" t="shared" si="32" ref="E119:K119">SUM(E120)</f>
        <v>25000</v>
      </c>
      <c r="F119" s="70">
        <f t="shared" si="32"/>
        <v>0</v>
      </c>
      <c r="G119" s="70">
        <f t="shared" si="32"/>
        <v>25000</v>
      </c>
      <c r="H119" s="128">
        <f t="shared" si="32"/>
        <v>25000</v>
      </c>
      <c r="I119" s="128">
        <f t="shared" si="32"/>
        <v>23000</v>
      </c>
      <c r="J119" s="128">
        <f t="shared" si="32"/>
        <v>0</v>
      </c>
      <c r="K119" s="128">
        <f t="shared" si="32"/>
        <v>0</v>
      </c>
      <c r="L119" s="205"/>
      <c r="IJ119" s="2"/>
      <c r="IK119" s="2"/>
      <c r="IL119"/>
      <c r="IM119"/>
      <c r="IN119"/>
      <c r="IO119"/>
      <c r="IP119"/>
      <c r="IQ119"/>
      <c r="IR119"/>
      <c r="IS119"/>
    </row>
    <row r="120" spans="1:253" s="114" customFormat="1" ht="12.75" customHeight="1">
      <c r="A120" s="149"/>
      <c r="B120" s="150">
        <v>75647</v>
      </c>
      <c r="C120" s="396" t="s">
        <v>217</v>
      </c>
      <c r="D120" s="396"/>
      <c r="E120" s="16">
        <f aca="true" t="shared" si="33" ref="E120:K120">SUM(E121:E122)</f>
        <v>25000</v>
      </c>
      <c r="F120" s="16">
        <f t="shared" si="33"/>
        <v>0</v>
      </c>
      <c r="G120" s="16">
        <f t="shared" si="33"/>
        <v>25000</v>
      </c>
      <c r="H120" s="43">
        <f t="shared" si="33"/>
        <v>25000</v>
      </c>
      <c r="I120" s="43">
        <f t="shared" si="33"/>
        <v>23000</v>
      </c>
      <c r="J120" s="43">
        <f t="shared" si="33"/>
        <v>0</v>
      </c>
      <c r="K120" s="43">
        <f t="shared" si="33"/>
        <v>0</v>
      </c>
      <c r="L120" s="205"/>
      <c r="IJ120" s="2"/>
      <c r="IK120" s="2"/>
      <c r="IL120"/>
      <c r="IM120"/>
      <c r="IN120"/>
      <c r="IO120"/>
      <c r="IP120"/>
      <c r="IQ120"/>
      <c r="IR120"/>
      <c r="IS120"/>
    </row>
    <row r="121" spans="1:253" s="114" customFormat="1" ht="12.75" customHeight="1">
      <c r="A121" s="149"/>
      <c r="B121" s="151"/>
      <c r="C121" s="8">
        <v>4100</v>
      </c>
      <c r="D121" s="138" t="s">
        <v>187</v>
      </c>
      <c r="E121" s="18">
        <v>23000</v>
      </c>
      <c r="F121" s="18"/>
      <c r="G121" s="18">
        <f>E121+F121</f>
        <v>23000</v>
      </c>
      <c r="H121" s="29">
        <f>E121</f>
        <v>23000</v>
      </c>
      <c r="I121" s="29">
        <f>H121</f>
        <v>23000</v>
      </c>
      <c r="J121" s="139"/>
      <c r="K121" s="139"/>
      <c r="L121" s="205"/>
      <c r="IJ121" s="2"/>
      <c r="IK121" s="2"/>
      <c r="IL121"/>
      <c r="IM121"/>
      <c r="IN121"/>
      <c r="IO121"/>
      <c r="IP121"/>
      <c r="IQ121"/>
      <c r="IR121"/>
      <c r="IS121"/>
    </row>
    <row r="122" spans="1:253" s="114" customFormat="1" ht="12.75" customHeight="1">
      <c r="A122" s="149"/>
      <c r="B122" s="151"/>
      <c r="C122" s="125">
        <v>4300</v>
      </c>
      <c r="D122" s="126" t="s">
        <v>201</v>
      </c>
      <c r="E122" s="18">
        <v>2000</v>
      </c>
      <c r="F122" s="18"/>
      <c r="G122" s="18">
        <f>E122+F122</f>
        <v>2000</v>
      </c>
      <c r="H122" s="29">
        <f>E122</f>
        <v>2000</v>
      </c>
      <c r="I122" s="29"/>
      <c r="J122" s="139"/>
      <c r="K122" s="139"/>
      <c r="L122" s="205"/>
      <c r="IJ122" s="2"/>
      <c r="IK122" s="2"/>
      <c r="IL122"/>
      <c r="IM122"/>
      <c r="IN122"/>
      <c r="IO122"/>
      <c r="IP122"/>
      <c r="IQ122"/>
      <c r="IR122"/>
      <c r="IS122"/>
    </row>
    <row r="123" spans="1:253" s="133" customFormat="1" ht="15">
      <c r="A123" s="69">
        <v>757</v>
      </c>
      <c r="B123" s="373" t="s">
        <v>218</v>
      </c>
      <c r="C123" s="373"/>
      <c r="D123" s="373"/>
      <c r="E123" s="70">
        <f aca="true" t="shared" si="34" ref="E123:K124">SUM(E124)</f>
        <v>125000</v>
      </c>
      <c r="F123" s="70">
        <f t="shared" si="34"/>
        <v>0</v>
      </c>
      <c r="G123" s="70">
        <f t="shared" si="34"/>
        <v>125000</v>
      </c>
      <c r="H123" s="128">
        <f t="shared" si="34"/>
        <v>125000</v>
      </c>
      <c r="I123" s="128">
        <f t="shared" si="34"/>
        <v>0</v>
      </c>
      <c r="J123" s="128">
        <f t="shared" si="34"/>
        <v>125000</v>
      </c>
      <c r="K123" s="128">
        <f t="shared" si="34"/>
        <v>0</v>
      </c>
      <c r="L123" s="207"/>
      <c r="IJ123" s="2"/>
      <c r="IK123" s="2"/>
      <c r="IL123"/>
      <c r="IM123"/>
      <c r="IN123"/>
      <c r="IO123"/>
      <c r="IP123"/>
      <c r="IQ123"/>
      <c r="IR123"/>
      <c r="IS123"/>
    </row>
    <row r="124" spans="1:12" ht="12.75" customHeight="1">
      <c r="A124" s="145"/>
      <c r="B124" s="71">
        <v>75702</v>
      </c>
      <c r="C124" s="393" t="s">
        <v>219</v>
      </c>
      <c r="D124" s="393"/>
      <c r="E124" s="16">
        <f t="shared" si="34"/>
        <v>125000</v>
      </c>
      <c r="F124" s="16">
        <f t="shared" si="34"/>
        <v>0</v>
      </c>
      <c r="G124" s="16">
        <f t="shared" si="34"/>
        <v>125000</v>
      </c>
      <c r="H124" s="43">
        <f t="shared" si="34"/>
        <v>125000</v>
      </c>
      <c r="I124" s="43">
        <f t="shared" si="34"/>
        <v>0</v>
      </c>
      <c r="J124" s="43">
        <f t="shared" si="34"/>
        <v>125000</v>
      </c>
      <c r="K124" s="43">
        <f t="shared" si="34"/>
        <v>0</v>
      </c>
      <c r="L124" s="96"/>
    </row>
    <row r="125" spans="1:253" s="114" customFormat="1" ht="26.25" customHeight="1">
      <c r="A125" s="152"/>
      <c r="B125" s="153"/>
      <c r="C125" s="8">
        <v>8070</v>
      </c>
      <c r="D125" s="19" t="s">
        <v>220</v>
      </c>
      <c r="E125" s="18">
        <v>125000</v>
      </c>
      <c r="F125" s="18"/>
      <c r="G125" s="18">
        <f>E125+F125</f>
        <v>125000</v>
      </c>
      <c r="H125" s="29">
        <f>E125</f>
        <v>125000</v>
      </c>
      <c r="I125" s="29"/>
      <c r="J125" s="29">
        <f>H125</f>
        <v>125000</v>
      </c>
      <c r="K125" s="139"/>
      <c r="L125" s="205"/>
      <c r="IJ125" s="2"/>
      <c r="IK125" s="2"/>
      <c r="IL125"/>
      <c r="IM125"/>
      <c r="IN125"/>
      <c r="IO125"/>
      <c r="IP125"/>
      <c r="IQ125"/>
      <c r="IR125"/>
      <c r="IS125"/>
    </row>
    <row r="126" spans="1:253" s="133" customFormat="1" ht="15.75" customHeight="1">
      <c r="A126" s="69">
        <v>758</v>
      </c>
      <c r="B126" s="373" t="s">
        <v>90</v>
      </c>
      <c r="C126" s="373"/>
      <c r="D126" s="373"/>
      <c r="E126" s="70">
        <f aca="true" t="shared" si="35" ref="E126:K127">SUM(E127)</f>
        <v>70000</v>
      </c>
      <c r="F126" s="70">
        <f t="shared" si="35"/>
        <v>0</v>
      </c>
      <c r="G126" s="70">
        <f t="shared" si="35"/>
        <v>70000</v>
      </c>
      <c r="H126" s="128">
        <f t="shared" si="35"/>
        <v>70000</v>
      </c>
      <c r="I126" s="128">
        <f t="shared" si="35"/>
        <v>0</v>
      </c>
      <c r="J126" s="128">
        <f t="shared" si="35"/>
        <v>0</v>
      </c>
      <c r="K126" s="128">
        <f t="shared" si="35"/>
        <v>0</v>
      </c>
      <c r="L126" s="207"/>
      <c r="IJ126" s="2"/>
      <c r="IK126" s="2"/>
      <c r="IL126"/>
      <c r="IM126"/>
      <c r="IN126"/>
      <c r="IO126"/>
      <c r="IP126"/>
      <c r="IQ126"/>
      <c r="IR126"/>
      <c r="IS126"/>
    </row>
    <row r="127" spans="1:12" ht="15.75">
      <c r="A127" s="145"/>
      <c r="B127" s="144">
        <v>75818</v>
      </c>
      <c r="C127" s="374" t="s">
        <v>221</v>
      </c>
      <c r="D127" s="374"/>
      <c r="E127" s="16">
        <f t="shared" si="35"/>
        <v>70000</v>
      </c>
      <c r="F127" s="16">
        <f t="shared" si="35"/>
        <v>0</v>
      </c>
      <c r="G127" s="16">
        <f t="shared" si="35"/>
        <v>70000</v>
      </c>
      <c r="H127" s="16">
        <f t="shared" si="35"/>
        <v>70000</v>
      </c>
      <c r="I127" s="16">
        <f t="shared" si="35"/>
        <v>0</v>
      </c>
      <c r="J127" s="16">
        <f t="shared" si="35"/>
        <v>0</v>
      </c>
      <c r="K127" s="16">
        <f t="shared" si="35"/>
        <v>0</v>
      </c>
      <c r="L127" s="96"/>
    </row>
    <row r="128" spans="1:253" s="114" customFormat="1" ht="15.75">
      <c r="A128" s="152"/>
      <c r="B128" s="124"/>
      <c r="C128" s="8">
        <v>4810</v>
      </c>
      <c r="D128" s="126" t="s">
        <v>222</v>
      </c>
      <c r="E128" s="18">
        <v>70000</v>
      </c>
      <c r="F128" s="18"/>
      <c r="G128" s="18">
        <f>E128+F128</f>
        <v>70000</v>
      </c>
      <c r="H128" s="29">
        <f>E128</f>
        <v>70000</v>
      </c>
      <c r="I128" s="29"/>
      <c r="J128" s="139"/>
      <c r="K128" s="139"/>
      <c r="L128" s="205"/>
      <c r="IJ128" s="2"/>
      <c r="IK128" s="2"/>
      <c r="IL128"/>
      <c r="IM128"/>
      <c r="IN128"/>
      <c r="IO128"/>
      <c r="IP128"/>
      <c r="IQ128"/>
      <c r="IR128"/>
      <c r="IS128"/>
    </row>
    <row r="129" spans="1:253" s="114" customFormat="1" ht="15.75">
      <c r="A129" s="69">
        <v>801</v>
      </c>
      <c r="B129" s="373" t="s">
        <v>223</v>
      </c>
      <c r="C129" s="373"/>
      <c r="D129" s="373"/>
      <c r="E129" s="70">
        <f aca="true" t="shared" si="36" ref="E129:K129">SUM(E130,E140)</f>
        <v>299698.38</v>
      </c>
      <c r="F129" s="70">
        <f t="shared" si="36"/>
        <v>0</v>
      </c>
      <c r="G129" s="70">
        <f t="shared" si="36"/>
        <v>299698.38</v>
      </c>
      <c r="H129" s="70">
        <f t="shared" si="36"/>
        <v>289698.38</v>
      </c>
      <c r="I129" s="70">
        <f t="shared" si="36"/>
        <v>42400</v>
      </c>
      <c r="J129" s="70">
        <f t="shared" si="36"/>
        <v>0</v>
      </c>
      <c r="K129" s="70">
        <f t="shared" si="36"/>
        <v>10000</v>
      </c>
      <c r="L129" s="205"/>
      <c r="IJ129" s="2"/>
      <c r="IK129" s="2"/>
      <c r="IL129"/>
      <c r="IM129"/>
      <c r="IN129"/>
      <c r="IO129"/>
      <c r="IP129"/>
      <c r="IQ129"/>
      <c r="IR129"/>
      <c r="IS129"/>
    </row>
    <row r="130" spans="1:12" ht="12.75" customHeight="1">
      <c r="A130" s="31"/>
      <c r="B130" s="71">
        <v>80113</v>
      </c>
      <c r="C130" s="374" t="s">
        <v>231</v>
      </c>
      <c r="D130" s="374"/>
      <c r="E130" s="16">
        <f aca="true" t="shared" si="37" ref="E130:K130">SUM(E131:E139)</f>
        <v>199798.38</v>
      </c>
      <c r="F130" s="16">
        <f t="shared" si="37"/>
        <v>0</v>
      </c>
      <c r="G130" s="16">
        <f t="shared" si="37"/>
        <v>199798.38</v>
      </c>
      <c r="H130" s="43">
        <f t="shared" si="37"/>
        <v>199798.38</v>
      </c>
      <c r="I130" s="43">
        <f t="shared" si="37"/>
        <v>42400</v>
      </c>
      <c r="J130" s="43">
        <f t="shared" si="37"/>
        <v>0</v>
      </c>
      <c r="K130" s="43">
        <f t="shared" si="37"/>
        <v>0</v>
      </c>
      <c r="L130" s="96"/>
    </row>
    <row r="131" spans="1:12" ht="12.75" customHeight="1">
      <c r="A131" s="31"/>
      <c r="B131" s="164"/>
      <c r="C131" s="8">
        <v>4010</v>
      </c>
      <c r="D131" s="126" t="s">
        <v>195</v>
      </c>
      <c r="E131" s="218">
        <v>32000</v>
      </c>
      <c r="F131" s="218"/>
      <c r="G131" s="18">
        <f aca="true" t="shared" si="38" ref="G131:G139">E131+F131</f>
        <v>32000</v>
      </c>
      <c r="H131" s="159">
        <f aca="true" t="shared" si="39" ref="H131:H139">E131</f>
        <v>32000</v>
      </c>
      <c r="I131" s="159">
        <f>H131</f>
        <v>32000</v>
      </c>
      <c r="J131" s="29"/>
      <c r="K131" s="29"/>
      <c r="L131" s="96"/>
    </row>
    <row r="132" spans="1:12" ht="12.75" customHeight="1">
      <c r="A132" s="31"/>
      <c r="B132" s="164"/>
      <c r="C132" s="8">
        <v>4040</v>
      </c>
      <c r="D132" s="126" t="s">
        <v>196</v>
      </c>
      <c r="E132" s="209">
        <v>3400</v>
      </c>
      <c r="F132" s="209"/>
      <c r="G132" s="18">
        <f t="shared" si="38"/>
        <v>3400</v>
      </c>
      <c r="H132" s="159">
        <f t="shared" si="39"/>
        <v>3400</v>
      </c>
      <c r="I132" s="159">
        <f>H132</f>
        <v>3400</v>
      </c>
      <c r="J132" s="29"/>
      <c r="K132" s="29"/>
      <c r="L132" s="96"/>
    </row>
    <row r="133" spans="1:12" ht="12.75" customHeight="1">
      <c r="A133" s="31"/>
      <c r="B133" s="164"/>
      <c r="C133" s="8">
        <v>4110</v>
      </c>
      <c r="D133" s="126" t="s">
        <v>197</v>
      </c>
      <c r="E133" s="209">
        <v>6000</v>
      </c>
      <c r="F133" s="209"/>
      <c r="G133" s="18">
        <f t="shared" si="38"/>
        <v>6000</v>
      </c>
      <c r="H133" s="159">
        <f t="shared" si="39"/>
        <v>6000</v>
      </c>
      <c r="I133" s="159">
        <f>H133</f>
        <v>6000</v>
      </c>
      <c r="J133" s="29"/>
      <c r="K133" s="29"/>
      <c r="L133" s="96"/>
    </row>
    <row r="134" spans="1:12" ht="12.75" customHeight="1">
      <c r="A134" s="31"/>
      <c r="B134" s="164"/>
      <c r="C134" s="8">
        <v>4120</v>
      </c>
      <c r="D134" s="126" t="s">
        <v>198</v>
      </c>
      <c r="E134" s="209">
        <v>1000</v>
      </c>
      <c r="F134" s="209"/>
      <c r="G134" s="18">
        <f t="shared" si="38"/>
        <v>1000</v>
      </c>
      <c r="H134" s="159">
        <f t="shared" si="39"/>
        <v>1000</v>
      </c>
      <c r="I134" s="159">
        <f>H134</f>
        <v>1000</v>
      </c>
      <c r="J134" s="29"/>
      <c r="K134" s="29"/>
      <c r="L134" s="96"/>
    </row>
    <row r="135" spans="1:12" ht="12.75" customHeight="1">
      <c r="A135" s="31"/>
      <c r="B135" s="164"/>
      <c r="C135" s="60">
        <v>4170</v>
      </c>
      <c r="D135" s="51" t="s">
        <v>205</v>
      </c>
      <c r="E135" s="209"/>
      <c r="F135" s="209"/>
      <c r="G135" s="18">
        <f t="shared" si="38"/>
        <v>0</v>
      </c>
      <c r="H135" s="159">
        <f t="shared" si="39"/>
        <v>0</v>
      </c>
      <c r="I135" s="159"/>
      <c r="J135" s="29"/>
      <c r="K135" s="29"/>
      <c r="L135" s="96"/>
    </row>
    <row r="136" spans="1:12" ht="12.75" customHeight="1">
      <c r="A136" s="31"/>
      <c r="B136" s="164"/>
      <c r="C136" s="8">
        <v>4210</v>
      </c>
      <c r="D136" s="126" t="s">
        <v>193</v>
      </c>
      <c r="E136" s="209">
        <v>10000</v>
      </c>
      <c r="F136" s="209"/>
      <c r="G136" s="18">
        <f t="shared" si="38"/>
        <v>10000</v>
      </c>
      <c r="H136" s="159">
        <f t="shared" si="39"/>
        <v>10000</v>
      </c>
      <c r="I136" s="159"/>
      <c r="J136" s="29"/>
      <c r="K136" s="29"/>
      <c r="L136" s="96"/>
    </row>
    <row r="137" spans="1:12" ht="12.75" customHeight="1">
      <c r="A137" s="31"/>
      <c r="B137" s="164"/>
      <c r="C137" s="8">
        <v>4300</v>
      </c>
      <c r="D137" s="126" t="s">
        <v>201</v>
      </c>
      <c r="E137" s="209">
        <v>140000</v>
      </c>
      <c r="F137" s="209"/>
      <c r="G137" s="18">
        <f t="shared" si="38"/>
        <v>140000</v>
      </c>
      <c r="H137" s="159">
        <f t="shared" si="39"/>
        <v>140000</v>
      </c>
      <c r="I137" s="159"/>
      <c r="J137" s="29"/>
      <c r="K137" s="29"/>
      <c r="L137" s="96"/>
    </row>
    <row r="138" spans="1:12" ht="12.75" customHeight="1">
      <c r="A138" s="31"/>
      <c r="B138" s="164"/>
      <c r="C138" s="8">
        <v>4430</v>
      </c>
      <c r="D138" s="126" t="s">
        <v>188</v>
      </c>
      <c r="E138" s="209">
        <v>5000</v>
      </c>
      <c r="F138" s="209"/>
      <c r="G138" s="18">
        <f t="shared" si="38"/>
        <v>5000</v>
      </c>
      <c r="H138" s="159">
        <f t="shared" si="39"/>
        <v>5000</v>
      </c>
      <c r="I138" s="159"/>
      <c r="J138" s="29"/>
      <c r="K138" s="29"/>
      <c r="L138" s="96"/>
    </row>
    <row r="139" spans="1:12" ht="12.75" customHeight="1">
      <c r="A139" s="31"/>
      <c r="B139" s="164"/>
      <c r="C139" s="33">
        <v>4440</v>
      </c>
      <c r="D139" s="219" t="s">
        <v>210</v>
      </c>
      <c r="E139" s="209">
        <v>2398.38</v>
      </c>
      <c r="F139" s="209"/>
      <c r="G139" s="18">
        <f t="shared" si="38"/>
        <v>2398.38</v>
      </c>
      <c r="H139" s="159">
        <f t="shared" si="39"/>
        <v>2398.38</v>
      </c>
      <c r="I139" s="159"/>
      <c r="J139" s="29"/>
      <c r="K139" s="29"/>
      <c r="L139" s="96"/>
    </row>
    <row r="140" spans="1:12" ht="12.75" customHeight="1">
      <c r="A140" s="31"/>
      <c r="B140" s="166">
        <v>80195</v>
      </c>
      <c r="C140" s="398" t="s">
        <v>117</v>
      </c>
      <c r="D140" s="398"/>
      <c r="E140" s="220">
        <f aca="true" t="shared" si="40" ref="E140:K140">SUM(E141:E144)</f>
        <v>99900</v>
      </c>
      <c r="F140" s="220">
        <f t="shared" si="40"/>
        <v>0</v>
      </c>
      <c r="G140" s="155">
        <f t="shared" si="40"/>
        <v>99900</v>
      </c>
      <c r="H140" s="155">
        <f t="shared" si="40"/>
        <v>89900</v>
      </c>
      <c r="I140" s="155">
        <f t="shared" si="40"/>
        <v>0</v>
      </c>
      <c r="J140" s="155">
        <f t="shared" si="40"/>
        <v>0</v>
      </c>
      <c r="K140" s="155">
        <f t="shared" si="40"/>
        <v>10000</v>
      </c>
      <c r="L140" s="96"/>
    </row>
    <row r="141" spans="1:12" ht="12.75" customHeight="1">
      <c r="A141" s="31"/>
      <c r="B141" s="168"/>
      <c r="C141" s="8">
        <v>4170</v>
      </c>
      <c r="D141" s="129"/>
      <c r="E141" s="184">
        <v>8100</v>
      </c>
      <c r="F141" s="184"/>
      <c r="G141" s="18">
        <f>E141+F141</f>
        <v>8100</v>
      </c>
      <c r="H141" s="159">
        <f>E141</f>
        <v>8100</v>
      </c>
      <c r="I141" s="155"/>
      <c r="J141" s="155"/>
      <c r="K141" s="155"/>
      <c r="L141" s="96"/>
    </row>
    <row r="142" spans="1:12" ht="12.75" customHeight="1">
      <c r="A142" s="31"/>
      <c r="B142" s="168"/>
      <c r="C142" s="8">
        <v>4300</v>
      </c>
      <c r="D142" s="126" t="s">
        <v>201</v>
      </c>
      <c r="E142" s="209">
        <v>80000</v>
      </c>
      <c r="F142" s="209"/>
      <c r="G142" s="18">
        <f>E142+F142</f>
        <v>80000</v>
      </c>
      <c r="H142" s="159">
        <f>E142</f>
        <v>80000</v>
      </c>
      <c r="I142" s="156"/>
      <c r="J142" s="29"/>
      <c r="K142" s="29"/>
      <c r="L142" s="96"/>
    </row>
    <row r="143" spans="1:12" ht="12.75" customHeight="1">
      <c r="A143" s="31"/>
      <c r="B143" s="66"/>
      <c r="C143" s="33">
        <v>4440</v>
      </c>
      <c r="D143" s="219" t="s">
        <v>210</v>
      </c>
      <c r="E143" s="209">
        <v>1800</v>
      </c>
      <c r="F143" s="209"/>
      <c r="G143" s="18">
        <f>E143+F143</f>
        <v>1800</v>
      </c>
      <c r="H143" s="159">
        <f>E143</f>
        <v>1800</v>
      </c>
      <c r="I143" s="159"/>
      <c r="J143" s="29"/>
      <c r="K143" s="29"/>
      <c r="L143" s="96"/>
    </row>
    <row r="144" spans="1:12" ht="12.75" customHeight="1">
      <c r="A144" s="31"/>
      <c r="B144" s="169"/>
      <c r="C144" s="134">
        <v>6050</v>
      </c>
      <c r="D144" s="135" t="s">
        <v>174</v>
      </c>
      <c r="E144" s="119">
        <v>10000</v>
      </c>
      <c r="F144" s="119"/>
      <c r="G144" s="188">
        <f>E144+F144</f>
        <v>10000</v>
      </c>
      <c r="H144" s="29"/>
      <c r="I144" s="29"/>
      <c r="J144" s="29"/>
      <c r="K144" s="137">
        <f>E144</f>
        <v>10000</v>
      </c>
      <c r="L144" s="96"/>
    </row>
    <row r="145" spans="1:253" s="114" customFormat="1" ht="15.75">
      <c r="A145" s="69">
        <v>851</v>
      </c>
      <c r="B145" s="373" t="s">
        <v>233</v>
      </c>
      <c r="C145" s="373"/>
      <c r="D145" s="373"/>
      <c r="E145" s="70">
        <f aca="true" t="shared" si="41" ref="E145:K145">SUM(E149,E146)</f>
        <v>45000</v>
      </c>
      <c r="F145" s="70">
        <f t="shared" si="41"/>
        <v>0</v>
      </c>
      <c r="G145" s="70">
        <f t="shared" si="41"/>
        <v>45000</v>
      </c>
      <c r="H145" s="70">
        <f t="shared" si="41"/>
        <v>45000</v>
      </c>
      <c r="I145" s="70">
        <f t="shared" si="41"/>
        <v>12922</v>
      </c>
      <c r="J145" s="70">
        <f t="shared" si="41"/>
        <v>0</v>
      </c>
      <c r="K145" s="70">
        <f t="shared" si="41"/>
        <v>0</v>
      </c>
      <c r="L145" s="205"/>
      <c r="IJ145" s="2"/>
      <c r="IK145" s="2"/>
      <c r="IL145"/>
      <c r="IM145"/>
      <c r="IN145"/>
      <c r="IO145"/>
      <c r="IP145"/>
      <c r="IQ145"/>
      <c r="IR145"/>
      <c r="IS145"/>
    </row>
    <row r="146" spans="1:253" s="114" customFormat="1" ht="15.75">
      <c r="A146" s="172"/>
      <c r="B146" s="144">
        <v>85153</v>
      </c>
      <c r="C146" s="374" t="s">
        <v>234</v>
      </c>
      <c r="D146" s="374"/>
      <c r="E146" s="16">
        <f aca="true" t="shared" si="42" ref="E146:K146">SUM(E147:E148)</f>
        <v>6000</v>
      </c>
      <c r="F146" s="16">
        <f t="shared" si="42"/>
        <v>0</v>
      </c>
      <c r="G146" s="16">
        <f t="shared" si="42"/>
        <v>6000</v>
      </c>
      <c r="H146" s="16">
        <f t="shared" si="42"/>
        <v>6000</v>
      </c>
      <c r="I146" s="16">
        <f t="shared" si="42"/>
        <v>0</v>
      </c>
      <c r="J146" s="16">
        <f t="shared" si="42"/>
        <v>0</v>
      </c>
      <c r="K146" s="16">
        <f t="shared" si="42"/>
        <v>0</v>
      </c>
      <c r="L146" s="205"/>
      <c r="IJ146" s="2"/>
      <c r="IK146" s="2"/>
      <c r="IL146"/>
      <c r="IM146"/>
      <c r="IN146"/>
      <c r="IO146"/>
      <c r="IP146"/>
      <c r="IQ146"/>
      <c r="IR146"/>
      <c r="IS146"/>
    </row>
    <row r="147" spans="1:253" s="114" customFormat="1" ht="15.75">
      <c r="A147" s="172"/>
      <c r="B147" s="131"/>
      <c r="C147" s="8">
        <v>4210</v>
      </c>
      <c r="D147" s="126" t="s">
        <v>193</v>
      </c>
      <c r="E147" s="18">
        <v>2000</v>
      </c>
      <c r="F147" s="18"/>
      <c r="G147" s="18">
        <f>E147+F147</f>
        <v>2000</v>
      </c>
      <c r="H147" s="29">
        <f>E147</f>
        <v>2000</v>
      </c>
      <c r="I147" s="128"/>
      <c r="J147" s="128"/>
      <c r="K147" s="128"/>
      <c r="L147" s="205"/>
      <c r="IJ147" s="2"/>
      <c r="IK147" s="2"/>
      <c r="IL147"/>
      <c r="IM147"/>
      <c r="IN147"/>
      <c r="IO147"/>
      <c r="IP147"/>
      <c r="IQ147"/>
      <c r="IR147"/>
      <c r="IS147"/>
    </row>
    <row r="148" spans="1:253" s="114" customFormat="1" ht="15.75">
      <c r="A148" s="172"/>
      <c r="B148" s="131"/>
      <c r="C148" s="8">
        <v>4300</v>
      </c>
      <c r="D148" s="126" t="s">
        <v>201</v>
      </c>
      <c r="E148" s="18">
        <v>4000</v>
      </c>
      <c r="F148" s="18"/>
      <c r="G148" s="18">
        <f>E148+F148</f>
        <v>4000</v>
      </c>
      <c r="H148" s="29">
        <f>E148</f>
        <v>4000</v>
      </c>
      <c r="I148" s="128"/>
      <c r="J148" s="128"/>
      <c r="K148" s="128"/>
      <c r="L148" s="205"/>
      <c r="IJ148" s="2"/>
      <c r="IK148" s="2"/>
      <c r="IL148"/>
      <c r="IM148"/>
      <c r="IN148"/>
      <c r="IO148"/>
      <c r="IP148"/>
      <c r="IQ148"/>
      <c r="IR148"/>
      <c r="IS148"/>
    </row>
    <row r="149" spans="1:253" s="133" customFormat="1" ht="12.75" customHeight="1">
      <c r="A149" s="31"/>
      <c r="B149" s="144">
        <v>85154</v>
      </c>
      <c r="C149" s="374" t="s">
        <v>235</v>
      </c>
      <c r="D149" s="374"/>
      <c r="E149" s="16">
        <f>SUM(E150:E158)</f>
        <v>39000</v>
      </c>
      <c r="F149" s="16">
        <f>SUM(F150:F158)</f>
        <v>0</v>
      </c>
      <c r="G149" s="16">
        <f>SUM(G150:G158)</f>
        <v>39000</v>
      </c>
      <c r="H149" s="16">
        <f>SUM(H150:H158)</f>
        <v>39000</v>
      </c>
      <c r="I149" s="16">
        <f>SUM(I150:I158)</f>
        <v>12922</v>
      </c>
      <c r="J149" s="43">
        <f>SUM(J150:J157)</f>
        <v>0</v>
      </c>
      <c r="K149" s="43">
        <f>SUM(K150:K157)</f>
        <v>0</v>
      </c>
      <c r="L149" s="207"/>
      <c r="IJ149" s="2"/>
      <c r="IK149" s="2"/>
      <c r="IL149"/>
      <c r="IM149"/>
      <c r="IN149"/>
      <c r="IO149"/>
      <c r="IP149"/>
      <c r="IQ149"/>
      <c r="IR149"/>
      <c r="IS149"/>
    </row>
    <row r="150" spans="1:12" ht="12.75" customHeight="1">
      <c r="A150" s="31"/>
      <c r="B150" s="131"/>
      <c r="C150" s="8">
        <v>3030</v>
      </c>
      <c r="D150" s="126" t="s">
        <v>200</v>
      </c>
      <c r="E150" s="18">
        <v>3000</v>
      </c>
      <c r="F150" s="18"/>
      <c r="G150" s="18">
        <f aca="true" t="shared" si="43" ref="G150:G158">E150+F150</f>
        <v>3000</v>
      </c>
      <c r="H150" s="29">
        <f aca="true" t="shared" si="44" ref="H150:H158">E150</f>
        <v>3000</v>
      </c>
      <c r="I150" s="29"/>
      <c r="J150" s="29"/>
      <c r="K150" s="29"/>
      <c r="L150" s="96"/>
    </row>
    <row r="151" spans="1:12" ht="12.75" customHeight="1">
      <c r="A151" s="31"/>
      <c r="B151" s="131"/>
      <c r="C151" s="8">
        <v>4010</v>
      </c>
      <c r="D151" s="126" t="s">
        <v>195</v>
      </c>
      <c r="E151" s="18">
        <v>2400</v>
      </c>
      <c r="F151" s="18"/>
      <c r="G151" s="18">
        <f t="shared" si="43"/>
        <v>2400</v>
      </c>
      <c r="H151" s="29">
        <f t="shared" si="44"/>
        <v>2400</v>
      </c>
      <c r="I151" s="29">
        <f>H151</f>
        <v>2400</v>
      </c>
      <c r="J151" s="29"/>
      <c r="K151" s="29"/>
      <c r="L151" s="96"/>
    </row>
    <row r="152" spans="1:12" ht="12.75" customHeight="1">
      <c r="A152" s="31"/>
      <c r="B152" s="131"/>
      <c r="C152" s="8">
        <v>4110</v>
      </c>
      <c r="D152" s="126" t="s">
        <v>197</v>
      </c>
      <c r="E152" s="18">
        <v>362</v>
      </c>
      <c r="F152" s="18"/>
      <c r="G152" s="18">
        <f t="shared" si="43"/>
        <v>362</v>
      </c>
      <c r="H152" s="29">
        <f t="shared" si="44"/>
        <v>362</v>
      </c>
      <c r="I152" s="29">
        <f>H152</f>
        <v>362</v>
      </c>
      <c r="J152" s="29"/>
      <c r="K152" s="29"/>
      <c r="L152" s="96"/>
    </row>
    <row r="153" spans="1:12" ht="12.75" customHeight="1">
      <c r="A153" s="31"/>
      <c r="B153" s="131"/>
      <c r="C153" s="8">
        <v>4120</v>
      </c>
      <c r="D153" s="126" t="s">
        <v>198</v>
      </c>
      <c r="E153" s="18">
        <v>60</v>
      </c>
      <c r="F153" s="18"/>
      <c r="G153" s="18">
        <f t="shared" si="43"/>
        <v>60</v>
      </c>
      <c r="H153" s="29">
        <f t="shared" si="44"/>
        <v>60</v>
      </c>
      <c r="I153" s="29">
        <f>H153</f>
        <v>60</v>
      </c>
      <c r="J153" s="29"/>
      <c r="K153" s="29"/>
      <c r="L153" s="96"/>
    </row>
    <row r="154" spans="1:12" ht="12.75" customHeight="1">
      <c r="A154" s="31"/>
      <c r="B154" s="131"/>
      <c r="C154" s="60">
        <v>4170</v>
      </c>
      <c r="D154" s="51" t="s">
        <v>205</v>
      </c>
      <c r="E154" s="18">
        <v>10100</v>
      </c>
      <c r="F154" s="18"/>
      <c r="G154" s="18">
        <f t="shared" si="43"/>
        <v>10100</v>
      </c>
      <c r="H154" s="29">
        <f t="shared" si="44"/>
        <v>10100</v>
      </c>
      <c r="I154" s="29">
        <f>H154</f>
        <v>10100</v>
      </c>
      <c r="J154" s="29"/>
      <c r="K154" s="29"/>
      <c r="L154" s="96"/>
    </row>
    <row r="155" spans="1:12" ht="12.75" customHeight="1">
      <c r="A155" s="31"/>
      <c r="B155" s="131"/>
      <c r="C155" s="8">
        <v>4210</v>
      </c>
      <c r="D155" s="126" t="s">
        <v>193</v>
      </c>
      <c r="E155" s="18">
        <v>3300</v>
      </c>
      <c r="F155" s="18"/>
      <c r="G155" s="18">
        <f t="shared" si="43"/>
        <v>3300</v>
      </c>
      <c r="H155" s="29">
        <f t="shared" si="44"/>
        <v>3300</v>
      </c>
      <c r="I155" s="29"/>
      <c r="J155" s="29"/>
      <c r="K155" s="29"/>
      <c r="L155" s="96"/>
    </row>
    <row r="156" spans="1:12" ht="12.75" customHeight="1">
      <c r="A156" s="31"/>
      <c r="B156" s="131"/>
      <c r="C156" s="8">
        <v>4300</v>
      </c>
      <c r="D156" s="126" t="s">
        <v>201</v>
      </c>
      <c r="E156" s="18">
        <v>18878</v>
      </c>
      <c r="F156" s="18"/>
      <c r="G156" s="18">
        <f t="shared" si="43"/>
        <v>18878</v>
      </c>
      <c r="H156" s="29">
        <f t="shared" si="44"/>
        <v>18878</v>
      </c>
      <c r="I156" s="29"/>
      <c r="J156" s="29"/>
      <c r="K156" s="29"/>
      <c r="L156" s="96"/>
    </row>
    <row r="157" spans="1:12" ht="12.75" customHeight="1">
      <c r="A157" s="31"/>
      <c r="B157" s="131"/>
      <c r="C157" s="8">
        <v>4410</v>
      </c>
      <c r="D157" s="126" t="s">
        <v>202</v>
      </c>
      <c r="E157" s="18">
        <v>500</v>
      </c>
      <c r="F157" s="18"/>
      <c r="G157" s="18">
        <f t="shared" si="43"/>
        <v>500</v>
      </c>
      <c r="H157" s="29">
        <f t="shared" si="44"/>
        <v>500</v>
      </c>
      <c r="I157" s="29"/>
      <c r="J157" s="29"/>
      <c r="K157" s="29"/>
      <c r="L157" s="96"/>
    </row>
    <row r="158" spans="1:12" ht="12.75" customHeight="1">
      <c r="A158" s="72"/>
      <c r="B158" s="141"/>
      <c r="C158" s="125">
        <v>4700</v>
      </c>
      <c r="D158" s="126" t="s">
        <v>211</v>
      </c>
      <c r="E158" s="18">
        <v>400</v>
      </c>
      <c r="F158" s="18"/>
      <c r="G158" s="18">
        <f t="shared" si="43"/>
        <v>400</v>
      </c>
      <c r="H158" s="29">
        <f t="shared" si="44"/>
        <v>400</v>
      </c>
      <c r="I158" s="29"/>
      <c r="J158" s="29"/>
      <c r="K158" s="29"/>
      <c r="L158" s="96"/>
    </row>
    <row r="159" spans="1:12" ht="12.75" customHeight="1">
      <c r="A159" s="69">
        <v>852</v>
      </c>
      <c r="B159" s="373" t="s">
        <v>104</v>
      </c>
      <c r="C159" s="373"/>
      <c r="D159" s="373"/>
      <c r="E159" s="173">
        <f aca="true" t="shared" si="45" ref="E159:K159">E160</f>
        <v>0</v>
      </c>
      <c r="F159" s="173">
        <f t="shared" si="45"/>
        <v>0</v>
      </c>
      <c r="G159" s="173">
        <f t="shared" si="45"/>
        <v>0</v>
      </c>
      <c r="H159" s="173">
        <f t="shared" si="45"/>
        <v>0</v>
      </c>
      <c r="I159" s="173">
        <f t="shared" si="45"/>
        <v>0</v>
      </c>
      <c r="J159" s="173">
        <f t="shared" si="45"/>
        <v>0</v>
      </c>
      <c r="K159" s="173">
        <f t="shared" si="45"/>
        <v>0</v>
      </c>
      <c r="L159" s="96"/>
    </row>
    <row r="160" spans="1:12" ht="12.75" customHeight="1">
      <c r="A160" s="31"/>
      <c r="B160" s="65">
        <v>85295</v>
      </c>
      <c r="C160" s="371" t="s">
        <v>117</v>
      </c>
      <c r="D160" s="371"/>
      <c r="E160" s="68">
        <f aca="true" t="shared" si="46" ref="E160:K160">SUM(E161:E161)</f>
        <v>0</v>
      </c>
      <c r="F160" s="68">
        <f t="shared" si="46"/>
        <v>0</v>
      </c>
      <c r="G160" s="68">
        <f t="shared" si="46"/>
        <v>0</v>
      </c>
      <c r="H160" s="68">
        <f t="shared" si="46"/>
        <v>0</v>
      </c>
      <c r="I160" s="68">
        <f t="shared" si="46"/>
        <v>0</v>
      </c>
      <c r="J160" s="68">
        <f t="shared" si="46"/>
        <v>0</v>
      </c>
      <c r="K160" s="68">
        <f t="shared" si="46"/>
        <v>0</v>
      </c>
      <c r="L160" s="96"/>
    </row>
    <row r="161" spans="1:12" ht="12.75" customHeight="1">
      <c r="A161" s="72"/>
      <c r="B161" s="221"/>
      <c r="C161" s="222">
        <v>3110</v>
      </c>
      <c r="D161" s="55" t="s">
        <v>237</v>
      </c>
      <c r="E161" s="35"/>
      <c r="F161" s="35"/>
      <c r="G161" s="18">
        <f>E161+F161</f>
        <v>0</v>
      </c>
      <c r="H161" s="29">
        <f>E161</f>
        <v>0</v>
      </c>
      <c r="I161" s="29"/>
      <c r="J161" s="29"/>
      <c r="K161" s="29"/>
      <c r="L161" s="96"/>
    </row>
    <row r="162" spans="1:12" ht="12.75" customHeight="1">
      <c r="A162" s="69">
        <v>854</v>
      </c>
      <c r="B162" s="380" t="s">
        <v>244</v>
      </c>
      <c r="C162" s="380"/>
      <c r="D162" s="380"/>
      <c r="E162" s="13">
        <f aca="true" t="shared" si="47" ref="E162:K162">SUM(E163)</f>
        <v>0</v>
      </c>
      <c r="F162" s="13">
        <f t="shared" si="47"/>
        <v>0</v>
      </c>
      <c r="G162" s="13">
        <f t="shared" si="47"/>
        <v>0</v>
      </c>
      <c r="H162" s="13">
        <f t="shared" si="47"/>
        <v>0</v>
      </c>
      <c r="I162" s="13">
        <f t="shared" si="47"/>
        <v>0</v>
      </c>
      <c r="J162" s="13">
        <f t="shared" si="47"/>
        <v>0</v>
      </c>
      <c r="K162" s="13">
        <f t="shared" si="47"/>
        <v>0</v>
      </c>
      <c r="L162" s="96"/>
    </row>
    <row r="163" spans="1:12" ht="12.75" customHeight="1">
      <c r="A163" s="223"/>
      <c r="B163" s="144">
        <v>85415</v>
      </c>
      <c r="C163" s="374" t="s">
        <v>245</v>
      </c>
      <c r="D163" s="374"/>
      <c r="E163" s="175">
        <f aca="true" t="shared" si="48" ref="E163:K163">SUM(E164:E165)</f>
        <v>0</v>
      </c>
      <c r="F163" s="175">
        <f t="shared" si="48"/>
        <v>0</v>
      </c>
      <c r="G163" s="175">
        <f t="shared" si="48"/>
        <v>0</v>
      </c>
      <c r="H163" s="175">
        <f t="shared" si="48"/>
        <v>0</v>
      </c>
      <c r="I163" s="175">
        <f t="shared" si="48"/>
        <v>0</v>
      </c>
      <c r="J163" s="175">
        <f t="shared" si="48"/>
        <v>0</v>
      </c>
      <c r="K163" s="175">
        <f t="shared" si="48"/>
        <v>0</v>
      </c>
      <c r="L163" s="96"/>
    </row>
    <row r="164" spans="1:12" ht="12.75">
      <c r="A164" s="223"/>
      <c r="B164" s="142"/>
      <c r="C164" s="8">
        <v>3240</v>
      </c>
      <c r="D164" s="126" t="s">
        <v>284</v>
      </c>
      <c r="E164" s="35"/>
      <c r="F164" s="35"/>
      <c r="G164" s="18">
        <f>E164+F164</f>
        <v>0</v>
      </c>
      <c r="H164" s="29"/>
      <c r="I164" s="29"/>
      <c r="J164" s="29"/>
      <c r="K164" s="29"/>
      <c r="L164" s="96"/>
    </row>
    <row r="165" spans="1:12" ht="12.75">
      <c r="A165" s="224"/>
      <c r="B165" s="124"/>
      <c r="C165" s="8">
        <v>4210</v>
      </c>
      <c r="D165" s="126" t="s">
        <v>193</v>
      </c>
      <c r="E165" s="35"/>
      <c r="F165" s="35"/>
      <c r="G165" s="18">
        <f>E165+F165</f>
        <v>0</v>
      </c>
      <c r="H165" s="29"/>
      <c r="I165" s="29"/>
      <c r="J165" s="29"/>
      <c r="K165" s="29"/>
      <c r="L165" s="96"/>
    </row>
    <row r="166" spans="1:12" ht="15">
      <c r="A166" s="69">
        <v>900</v>
      </c>
      <c r="B166" s="373" t="s">
        <v>119</v>
      </c>
      <c r="C166" s="373"/>
      <c r="D166" s="373"/>
      <c r="E166" s="70">
        <f aca="true" t="shared" si="49" ref="E166:K166">SUM(E167,E177,E179,E188,E184)</f>
        <v>835058.6</v>
      </c>
      <c r="F166" s="70">
        <f t="shared" si="49"/>
        <v>0</v>
      </c>
      <c r="G166" s="70">
        <f t="shared" si="49"/>
        <v>835058.6</v>
      </c>
      <c r="H166" s="128">
        <f t="shared" si="49"/>
        <v>573242.6</v>
      </c>
      <c r="I166" s="128">
        <f t="shared" si="49"/>
        <v>78880</v>
      </c>
      <c r="J166" s="128">
        <f t="shared" si="49"/>
        <v>0</v>
      </c>
      <c r="K166" s="128">
        <f t="shared" si="49"/>
        <v>261816</v>
      </c>
      <c r="L166" s="96"/>
    </row>
    <row r="167" spans="1:12" ht="12.75" customHeight="1">
      <c r="A167" s="31"/>
      <c r="B167" s="144">
        <v>90003</v>
      </c>
      <c r="C167" s="374" t="s">
        <v>247</v>
      </c>
      <c r="D167" s="374"/>
      <c r="E167" s="16">
        <f aca="true" t="shared" si="50" ref="E167:K167">SUM(E168:E176)</f>
        <v>320298.38</v>
      </c>
      <c r="F167" s="16">
        <f t="shared" si="50"/>
        <v>0</v>
      </c>
      <c r="G167" s="16">
        <f t="shared" si="50"/>
        <v>320298.38</v>
      </c>
      <c r="H167" s="43">
        <f t="shared" si="50"/>
        <v>320298.38</v>
      </c>
      <c r="I167" s="43">
        <f t="shared" si="50"/>
        <v>73400</v>
      </c>
      <c r="J167" s="43">
        <f t="shared" si="50"/>
        <v>0</v>
      </c>
      <c r="K167" s="43">
        <f t="shared" si="50"/>
        <v>0</v>
      </c>
      <c r="L167" s="96"/>
    </row>
    <row r="168" spans="1:12" ht="12.75" customHeight="1">
      <c r="A168" s="31"/>
      <c r="B168" s="142"/>
      <c r="C168" s="8">
        <v>3020</v>
      </c>
      <c r="D168" s="126" t="s">
        <v>204</v>
      </c>
      <c r="E168" s="18">
        <v>500</v>
      </c>
      <c r="F168" s="18"/>
      <c r="G168" s="18">
        <f aca="true" t="shared" si="51" ref="G168:G176">E168+F168</f>
        <v>500</v>
      </c>
      <c r="H168" s="29">
        <f aca="true" t="shared" si="52" ref="H168:H176">E168</f>
        <v>500</v>
      </c>
      <c r="I168" s="29"/>
      <c r="J168" s="29"/>
      <c r="K168" s="29"/>
      <c r="L168" s="96"/>
    </row>
    <row r="169" spans="1:12" ht="12.75" customHeight="1">
      <c r="A169" s="31"/>
      <c r="B169" s="178"/>
      <c r="C169" s="8">
        <v>4010</v>
      </c>
      <c r="D169" s="126" t="s">
        <v>195</v>
      </c>
      <c r="E169" s="18">
        <v>57000</v>
      </c>
      <c r="F169" s="18"/>
      <c r="G169" s="18">
        <f t="shared" si="51"/>
        <v>57000</v>
      </c>
      <c r="H169" s="29">
        <f t="shared" si="52"/>
        <v>57000</v>
      </c>
      <c r="I169" s="29">
        <f>H169</f>
        <v>57000</v>
      </c>
      <c r="J169" s="29"/>
      <c r="K169" s="29"/>
      <c r="L169" s="96"/>
    </row>
    <row r="170" spans="1:12" ht="12.75" customHeight="1">
      <c r="A170" s="31"/>
      <c r="B170" s="178"/>
      <c r="C170" s="8">
        <v>4040</v>
      </c>
      <c r="D170" s="126" t="s">
        <v>196</v>
      </c>
      <c r="E170" s="18">
        <v>4820</v>
      </c>
      <c r="F170" s="18"/>
      <c r="G170" s="18">
        <f t="shared" si="51"/>
        <v>4820</v>
      </c>
      <c r="H170" s="29">
        <f t="shared" si="52"/>
        <v>4820</v>
      </c>
      <c r="I170" s="29">
        <f>H170</f>
        <v>4820</v>
      </c>
      <c r="J170" s="29"/>
      <c r="K170" s="29"/>
      <c r="L170" s="96"/>
    </row>
    <row r="171" spans="1:12" ht="12.75" customHeight="1">
      <c r="A171" s="31"/>
      <c r="B171" s="178"/>
      <c r="C171" s="8">
        <v>4110</v>
      </c>
      <c r="D171" s="126" t="s">
        <v>197</v>
      </c>
      <c r="E171" s="18">
        <v>10000</v>
      </c>
      <c r="F171" s="18"/>
      <c r="G171" s="18">
        <f t="shared" si="51"/>
        <v>10000</v>
      </c>
      <c r="H171" s="29">
        <f t="shared" si="52"/>
        <v>10000</v>
      </c>
      <c r="I171" s="29">
        <f>H171</f>
        <v>10000</v>
      </c>
      <c r="J171" s="29"/>
      <c r="K171" s="29"/>
      <c r="L171" s="96"/>
    </row>
    <row r="172" spans="1:253" s="114" customFormat="1" ht="12.75" customHeight="1">
      <c r="A172" s="31"/>
      <c r="B172" s="178"/>
      <c r="C172" s="8">
        <v>4120</v>
      </c>
      <c r="D172" s="126" t="s">
        <v>198</v>
      </c>
      <c r="E172" s="18">
        <v>1580</v>
      </c>
      <c r="F172" s="18"/>
      <c r="G172" s="18">
        <f t="shared" si="51"/>
        <v>1580</v>
      </c>
      <c r="H172" s="29">
        <f t="shared" si="52"/>
        <v>1580</v>
      </c>
      <c r="I172" s="29">
        <f>H172</f>
        <v>1580</v>
      </c>
      <c r="J172" s="139"/>
      <c r="K172" s="139"/>
      <c r="L172" s="205"/>
      <c r="IJ172" s="2"/>
      <c r="IK172" s="2"/>
      <c r="IL172"/>
      <c r="IM172"/>
      <c r="IN172"/>
      <c r="IO172"/>
      <c r="IP172"/>
      <c r="IQ172"/>
      <c r="IR172"/>
      <c r="IS172"/>
    </row>
    <row r="173" spans="1:253" s="114" customFormat="1" ht="12.75" customHeight="1">
      <c r="A173" s="31"/>
      <c r="B173" s="178"/>
      <c r="C173" s="8">
        <v>4210</v>
      </c>
      <c r="D173" s="126" t="s">
        <v>193</v>
      </c>
      <c r="E173" s="18">
        <v>3000</v>
      </c>
      <c r="F173" s="18"/>
      <c r="G173" s="18">
        <f t="shared" si="51"/>
        <v>3000</v>
      </c>
      <c r="H173" s="29">
        <f t="shared" si="52"/>
        <v>3000</v>
      </c>
      <c r="I173" s="29"/>
      <c r="J173" s="139"/>
      <c r="K173" s="139"/>
      <c r="L173" s="205"/>
      <c r="IJ173" s="2"/>
      <c r="IK173" s="2"/>
      <c r="IL173"/>
      <c r="IM173"/>
      <c r="IN173"/>
      <c r="IO173"/>
      <c r="IP173"/>
      <c r="IQ173"/>
      <c r="IR173"/>
      <c r="IS173"/>
    </row>
    <row r="174" spans="1:253" s="133" customFormat="1" ht="12.75" customHeight="1">
      <c r="A174" s="31"/>
      <c r="B174" s="178"/>
      <c r="C174" s="8">
        <v>4260</v>
      </c>
      <c r="D174" s="126" t="s">
        <v>206</v>
      </c>
      <c r="E174" s="35">
        <v>36000</v>
      </c>
      <c r="F174" s="35"/>
      <c r="G174" s="18">
        <f t="shared" si="51"/>
        <v>36000</v>
      </c>
      <c r="H174" s="29">
        <f t="shared" si="52"/>
        <v>36000</v>
      </c>
      <c r="I174" s="29"/>
      <c r="J174" s="128"/>
      <c r="K174" s="128"/>
      <c r="L174" s="207"/>
      <c r="IJ174" s="2"/>
      <c r="IK174" s="2"/>
      <c r="IL174"/>
      <c r="IM174"/>
      <c r="IN174"/>
      <c r="IO174"/>
      <c r="IP174"/>
      <c r="IQ174"/>
      <c r="IR174"/>
      <c r="IS174"/>
    </row>
    <row r="175" spans="1:253" s="185" customFormat="1" ht="12.75" customHeight="1">
      <c r="A175" s="31"/>
      <c r="B175" s="178"/>
      <c r="C175" s="8">
        <v>4300</v>
      </c>
      <c r="D175" s="126" t="s">
        <v>248</v>
      </c>
      <c r="E175" s="35">
        <v>205000</v>
      </c>
      <c r="F175" s="35"/>
      <c r="G175" s="18">
        <f t="shared" si="51"/>
        <v>205000</v>
      </c>
      <c r="H175" s="29">
        <f t="shared" si="52"/>
        <v>205000</v>
      </c>
      <c r="I175" s="29"/>
      <c r="J175" s="29"/>
      <c r="K175" s="29"/>
      <c r="L175" s="225"/>
      <c r="IJ175" s="2"/>
      <c r="IK175" s="2"/>
      <c r="IL175"/>
      <c r="IM175"/>
      <c r="IN175"/>
      <c r="IO175"/>
      <c r="IP175"/>
      <c r="IQ175"/>
      <c r="IR175"/>
      <c r="IS175"/>
    </row>
    <row r="176" spans="1:253" s="185" customFormat="1" ht="12.75" customHeight="1">
      <c r="A176" s="31"/>
      <c r="B176" s="178"/>
      <c r="C176" s="8">
        <v>4440</v>
      </c>
      <c r="D176" s="126" t="s">
        <v>210</v>
      </c>
      <c r="E176" s="35">
        <v>2398.38</v>
      </c>
      <c r="F176" s="35"/>
      <c r="G176" s="18">
        <f t="shared" si="51"/>
        <v>2398.38</v>
      </c>
      <c r="H176" s="29">
        <f t="shared" si="52"/>
        <v>2398.38</v>
      </c>
      <c r="I176" s="29"/>
      <c r="J176" s="29"/>
      <c r="K176" s="29"/>
      <c r="L176" s="225"/>
      <c r="IJ176" s="2"/>
      <c r="IK176" s="2"/>
      <c r="IL176"/>
      <c r="IM176"/>
      <c r="IN176"/>
      <c r="IO176"/>
      <c r="IP176"/>
      <c r="IQ176"/>
      <c r="IR176"/>
      <c r="IS176"/>
    </row>
    <row r="177" spans="1:253" s="185" customFormat="1" ht="12.75" customHeight="1">
      <c r="A177" s="31"/>
      <c r="B177" s="71">
        <v>90004</v>
      </c>
      <c r="C177" s="374" t="s">
        <v>249</v>
      </c>
      <c r="D177" s="374"/>
      <c r="E177" s="16">
        <f aca="true" t="shared" si="53" ref="E177:K177">SUM(E178)</f>
        <v>3000</v>
      </c>
      <c r="F177" s="16">
        <f t="shared" si="53"/>
        <v>0</v>
      </c>
      <c r="G177" s="16">
        <f t="shared" si="53"/>
        <v>3000</v>
      </c>
      <c r="H177" s="43">
        <f t="shared" si="53"/>
        <v>3000</v>
      </c>
      <c r="I177" s="43">
        <f t="shared" si="53"/>
        <v>0</v>
      </c>
      <c r="J177" s="43">
        <f t="shared" si="53"/>
        <v>0</v>
      </c>
      <c r="K177" s="43">
        <f t="shared" si="53"/>
        <v>0</v>
      </c>
      <c r="L177" s="225"/>
      <c r="IJ177" s="2"/>
      <c r="IK177" s="2"/>
      <c r="IL177"/>
      <c r="IM177"/>
      <c r="IN177"/>
      <c r="IO177"/>
      <c r="IP177"/>
      <c r="IQ177"/>
      <c r="IR177"/>
      <c r="IS177"/>
    </row>
    <row r="178" spans="1:253" s="185" customFormat="1" ht="12.75" customHeight="1">
      <c r="A178" s="31"/>
      <c r="B178" s="164"/>
      <c r="C178" s="8">
        <v>4210</v>
      </c>
      <c r="D178" s="126" t="s">
        <v>193</v>
      </c>
      <c r="E178" s="35">
        <v>3000</v>
      </c>
      <c r="F178" s="35"/>
      <c r="G178" s="18">
        <f>E178+F178</f>
        <v>3000</v>
      </c>
      <c r="H178" s="29">
        <f>E178</f>
        <v>3000</v>
      </c>
      <c r="I178" s="29"/>
      <c r="J178" s="29"/>
      <c r="K178" s="29"/>
      <c r="L178" s="225"/>
      <c r="IJ178" s="2"/>
      <c r="IK178" s="2"/>
      <c r="IL178"/>
      <c r="IM178"/>
      <c r="IN178"/>
      <c r="IO178"/>
      <c r="IP178"/>
      <c r="IQ178"/>
      <c r="IR178"/>
      <c r="IS178"/>
    </row>
    <row r="179" spans="1:253" s="185" customFormat="1" ht="12.75" customHeight="1">
      <c r="A179" s="226"/>
      <c r="B179" s="144">
        <v>90015</v>
      </c>
      <c r="C179" s="374" t="s">
        <v>250</v>
      </c>
      <c r="D179" s="374"/>
      <c r="E179" s="16">
        <f aca="true" t="shared" si="54" ref="E179:K179">SUM(E180:E183)</f>
        <v>110000</v>
      </c>
      <c r="F179" s="16">
        <f t="shared" si="54"/>
        <v>0</v>
      </c>
      <c r="G179" s="16">
        <f t="shared" si="54"/>
        <v>110000</v>
      </c>
      <c r="H179" s="16">
        <f t="shared" si="54"/>
        <v>70000</v>
      </c>
      <c r="I179" s="16">
        <f t="shared" si="54"/>
        <v>0</v>
      </c>
      <c r="J179" s="16">
        <f t="shared" si="54"/>
        <v>0</v>
      </c>
      <c r="K179" s="16">
        <f t="shared" si="54"/>
        <v>40000</v>
      </c>
      <c r="L179" s="225"/>
      <c r="IJ179" s="2"/>
      <c r="IK179" s="2"/>
      <c r="IL179"/>
      <c r="IM179"/>
      <c r="IN179"/>
      <c r="IO179"/>
      <c r="IP179"/>
      <c r="IQ179"/>
      <c r="IR179"/>
      <c r="IS179"/>
    </row>
    <row r="180" spans="1:12" ht="12.75" customHeight="1">
      <c r="A180" s="226"/>
      <c r="B180" s="178"/>
      <c r="C180" s="125">
        <v>4260</v>
      </c>
      <c r="D180" s="126" t="s">
        <v>206</v>
      </c>
      <c r="E180" s="35">
        <v>60000</v>
      </c>
      <c r="F180" s="35"/>
      <c r="G180" s="18">
        <f>E180+F180</f>
        <v>60000</v>
      </c>
      <c r="H180" s="29">
        <f>E180</f>
        <v>60000</v>
      </c>
      <c r="I180" s="29"/>
      <c r="J180" s="29"/>
      <c r="K180" s="29"/>
      <c r="L180" s="96"/>
    </row>
    <row r="181" spans="1:12" ht="12.75" customHeight="1">
      <c r="A181" s="226"/>
      <c r="B181" s="178"/>
      <c r="C181" s="125">
        <v>4270</v>
      </c>
      <c r="D181" s="126" t="s">
        <v>178</v>
      </c>
      <c r="E181" s="35">
        <v>10000</v>
      </c>
      <c r="F181" s="35"/>
      <c r="G181" s="18">
        <f>E181+F181</f>
        <v>10000</v>
      </c>
      <c r="H181" s="29">
        <f>E181</f>
        <v>10000</v>
      </c>
      <c r="I181" s="29"/>
      <c r="J181" s="29"/>
      <c r="K181" s="29"/>
      <c r="L181" s="96"/>
    </row>
    <row r="182" spans="1:253" s="133" customFormat="1" ht="12.75" customHeight="1">
      <c r="A182" s="226"/>
      <c r="B182" s="178"/>
      <c r="C182" s="8">
        <v>4300</v>
      </c>
      <c r="D182" s="126" t="s">
        <v>248</v>
      </c>
      <c r="E182" s="35"/>
      <c r="F182" s="35"/>
      <c r="G182" s="18">
        <f>E182+F182</f>
        <v>0</v>
      </c>
      <c r="H182" s="29">
        <f>E182</f>
        <v>0</v>
      </c>
      <c r="I182" s="29"/>
      <c r="J182" s="128"/>
      <c r="K182" s="128"/>
      <c r="L182" s="207"/>
      <c r="IJ182" s="2"/>
      <c r="IK182" s="2"/>
      <c r="IL182"/>
      <c r="IM182"/>
      <c r="IN182"/>
      <c r="IO182"/>
      <c r="IP182"/>
      <c r="IQ182"/>
      <c r="IR182"/>
      <c r="IS182"/>
    </row>
    <row r="183" spans="1:253" s="133" customFormat="1" ht="12.75" customHeight="1">
      <c r="A183" s="226"/>
      <c r="B183" s="178"/>
      <c r="C183" s="187" t="s">
        <v>251</v>
      </c>
      <c r="D183" s="135" t="s">
        <v>174</v>
      </c>
      <c r="E183" s="136">
        <v>40000</v>
      </c>
      <c r="F183" s="136"/>
      <c r="G183" s="18">
        <f>E183+F183</f>
        <v>40000</v>
      </c>
      <c r="H183" s="137"/>
      <c r="I183" s="137"/>
      <c r="J183" s="227"/>
      <c r="K183" s="137">
        <f>E183</f>
        <v>40000</v>
      </c>
      <c r="L183" s="207"/>
      <c r="IJ183" s="2"/>
      <c r="IK183" s="2"/>
      <c r="IL183"/>
      <c r="IM183"/>
      <c r="IN183"/>
      <c r="IO183"/>
      <c r="IP183"/>
      <c r="IQ183"/>
      <c r="IR183"/>
      <c r="IS183"/>
    </row>
    <row r="184" spans="1:253" s="133" customFormat="1" ht="24.75" customHeight="1">
      <c r="A184" s="226"/>
      <c r="B184" s="65">
        <v>90019</v>
      </c>
      <c r="C184" s="372" t="s">
        <v>124</v>
      </c>
      <c r="D184" s="372"/>
      <c r="E184" s="175">
        <f aca="true" t="shared" si="55" ref="E184:K184">SUM(E185:E187)</f>
        <v>3050</v>
      </c>
      <c r="F184" s="175">
        <f t="shared" si="55"/>
        <v>0</v>
      </c>
      <c r="G184" s="175">
        <f t="shared" si="55"/>
        <v>3050</v>
      </c>
      <c r="H184" s="175">
        <f t="shared" si="55"/>
        <v>3050</v>
      </c>
      <c r="I184" s="175">
        <f t="shared" si="55"/>
        <v>0</v>
      </c>
      <c r="J184" s="175">
        <f t="shared" si="55"/>
        <v>0</v>
      </c>
      <c r="K184" s="175">
        <f t="shared" si="55"/>
        <v>0</v>
      </c>
      <c r="L184" s="207"/>
      <c r="IJ184" s="2"/>
      <c r="IK184" s="2"/>
      <c r="IL184"/>
      <c r="IM184"/>
      <c r="IN184"/>
      <c r="IO184"/>
      <c r="IP184"/>
      <c r="IQ184"/>
      <c r="IR184"/>
      <c r="IS184"/>
    </row>
    <row r="185" spans="1:253" s="133" customFormat="1" ht="14.25">
      <c r="A185" s="226"/>
      <c r="B185" s="66"/>
      <c r="C185" s="8">
        <v>4210</v>
      </c>
      <c r="D185" s="126" t="s">
        <v>193</v>
      </c>
      <c r="E185" s="209"/>
      <c r="F185" s="209"/>
      <c r="G185" s="18">
        <f>E185+F185</f>
        <v>0</v>
      </c>
      <c r="H185" s="159">
        <f>E185</f>
        <v>0</v>
      </c>
      <c r="I185" s="156"/>
      <c r="J185" s="157"/>
      <c r="K185" s="157"/>
      <c r="L185" s="207"/>
      <c r="IJ185" s="2"/>
      <c r="IK185" s="2"/>
      <c r="IL185"/>
      <c r="IM185"/>
      <c r="IN185"/>
      <c r="IO185"/>
      <c r="IP185"/>
      <c r="IQ185"/>
      <c r="IR185"/>
      <c r="IS185"/>
    </row>
    <row r="186" spans="1:253" s="133" customFormat="1" ht="14.25">
      <c r="A186" s="226"/>
      <c r="B186" s="66"/>
      <c r="C186" s="33">
        <v>4300</v>
      </c>
      <c r="D186" s="51" t="s">
        <v>248</v>
      </c>
      <c r="E186" s="209">
        <v>3050</v>
      </c>
      <c r="F186" s="209"/>
      <c r="G186" s="18">
        <f>E186+F186</f>
        <v>3050</v>
      </c>
      <c r="H186" s="159">
        <f>E186</f>
        <v>3050</v>
      </c>
      <c r="I186" s="156"/>
      <c r="J186" s="157"/>
      <c r="K186" s="157"/>
      <c r="L186" s="207"/>
      <c r="IJ186" s="2"/>
      <c r="IK186" s="2"/>
      <c r="IL186"/>
      <c r="IM186"/>
      <c r="IN186"/>
      <c r="IO186"/>
      <c r="IP186"/>
      <c r="IQ186"/>
      <c r="IR186"/>
      <c r="IS186"/>
    </row>
    <row r="187" spans="1:253" s="133" customFormat="1" ht="14.25">
      <c r="A187" s="226"/>
      <c r="B187" s="66"/>
      <c r="C187" s="8">
        <v>4410</v>
      </c>
      <c r="D187" s="126" t="s">
        <v>202</v>
      </c>
      <c r="E187" s="209"/>
      <c r="F187" s="209"/>
      <c r="G187" s="18">
        <f>E187+F187</f>
        <v>0</v>
      </c>
      <c r="H187" s="159">
        <f>E187</f>
        <v>0</v>
      </c>
      <c r="I187" s="156"/>
      <c r="J187" s="157"/>
      <c r="K187" s="157"/>
      <c r="L187" s="207"/>
      <c r="IJ187" s="2"/>
      <c r="IK187" s="2"/>
      <c r="IL187"/>
      <c r="IM187"/>
      <c r="IN187"/>
      <c r="IO187"/>
      <c r="IP187"/>
      <c r="IQ187"/>
      <c r="IR187"/>
      <c r="IS187"/>
    </row>
    <row r="188" spans="1:12" ht="12.75" customHeight="1">
      <c r="A188" s="31"/>
      <c r="B188" s="228">
        <v>90095</v>
      </c>
      <c r="C188" s="374" t="s">
        <v>117</v>
      </c>
      <c r="D188" s="374"/>
      <c r="E188" s="16">
        <f aca="true" t="shared" si="56" ref="E188:J188">SUM(E189:E194,E197:E199,E205:E210)</f>
        <v>398710.22</v>
      </c>
      <c r="F188" s="16">
        <f t="shared" si="56"/>
        <v>0</v>
      </c>
      <c r="G188" s="16">
        <f t="shared" si="56"/>
        <v>398710.22</v>
      </c>
      <c r="H188" s="16">
        <f t="shared" si="56"/>
        <v>176894.22</v>
      </c>
      <c r="I188" s="16">
        <f t="shared" si="56"/>
        <v>5480</v>
      </c>
      <c r="J188" s="16">
        <f t="shared" si="56"/>
        <v>0</v>
      </c>
      <c r="K188" s="16">
        <f>SUM(K189:K210)</f>
        <v>221816</v>
      </c>
      <c r="L188" s="96"/>
    </row>
    <row r="189" spans="1:253" s="133" customFormat="1" ht="12.75" customHeight="1">
      <c r="A189" s="31"/>
      <c r="B189" s="190"/>
      <c r="C189" s="8">
        <v>4040</v>
      </c>
      <c r="D189" s="126" t="s">
        <v>196</v>
      </c>
      <c r="E189" s="35">
        <v>4710</v>
      </c>
      <c r="F189" s="35"/>
      <c r="G189" s="18">
        <f aca="true" t="shared" si="57" ref="G189:G210">E189+F189</f>
        <v>4710</v>
      </c>
      <c r="H189" s="29">
        <f>E189</f>
        <v>4710</v>
      </c>
      <c r="I189" s="29">
        <f>H189</f>
        <v>4710</v>
      </c>
      <c r="J189" s="128"/>
      <c r="K189" s="128"/>
      <c r="L189" s="207"/>
      <c r="IJ189" s="2"/>
      <c r="IK189" s="2"/>
      <c r="IL189"/>
      <c r="IM189"/>
      <c r="IN189"/>
      <c r="IO189"/>
      <c r="IP189"/>
      <c r="IQ189"/>
      <c r="IR189"/>
      <c r="IS189"/>
    </row>
    <row r="190" spans="1:253" s="133" customFormat="1" ht="12.75" customHeight="1">
      <c r="A190" s="31"/>
      <c r="B190" s="190"/>
      <c r="C190" s="8">
        <v>4110</v>
      </c>
      <c r="D190" s="126" t="s">
        <v>197</v>
      </c>
      <c r="E190" s="35">
        <v>650</v>
      </c>
      <c r="F190" s="35"/>
      <c r="G190" s="18">
        <f t="shared" si="57"/>
        <v>650</v>
      </c>
      <c r="H190" s="29">
        <f>E190</f>
        <v>650</v>
      </c>
      <c r="I190" s="29">
        <f>H190</f>
        <v>650</v>
      </c>
      <c r="J190" s="128"/>
      <c r="K190" s="128"/>
      <c r="L190" s="207"/>
      <c r="IJ190" s="2"/>
      <c r="IK190" s="2"/>
      <c r="IL190"/>
      <c r="IM190"/>
      <c r="IN190"/>
      <c r="IO190"/>
      <c r="IP190"/>
      <c r="IQ190"/>
      <c r="IR190"/>
      <c r="IS190"/>
    </row>
    <row r="191" spans="1:253" s="133" customFormat="1" ht="12.75" customHeight="1">
      <c r="A191" s="31"/>
      <c r="B191" s="164"/>
      <c r="C191" s="8">
        <v>4120</v>
      </c>
      <c r="D191" s="126" t="s">
        <v>198</v>
      </c>
      <c r="E191" s="35">
        <v>120</v>
      </c>
      <c r="F191" s="35"/>
      <c r="G191" s="18">
        <f t="shared" si="57"/>
        <v>120</v>
      </c>
      <c r="H191" s="29">
        <f>E191</f>
        <v>120</v>
      </c>
      <c r="I191" s="29">
        <f>H191</f>
        <v>120</v>
      </c>
      <c r="J191" s="128"/>
      <c r="K191" s="128"/>
      <c r="L191" s="207"/>
      <c r="IJ191" s="2"/>
      <c r="IK191" s="2"/>
      <c r="IL191"/>
      <c r="IM191"/>
      <c r="IN191"/>
      <c r="IO191"/>
      <c r="IP191"/>
      <c r="IQ191"/>
      <c r="IR191"/>
      <c r="IS191"/>
    </row>
    <row r="192" spans="1:253" s="133" customFormat="1" ht="12.75" customHeight="1">
      <c r="A192" s="31"/>
      <c r="B192" s="164"/>
      <c r="C192" s="8">
        <v>4140</v>
      </c>
      <c r="D192" s="19" t="s">
        <v>285</v>
      </c>
      <c r="E192" s="35"/>
      <c r="F192" s="35"/>
      <c r="G192" s="18">
        <f t="shared" si="57"/>
        <v>0</v>
      </c>
      <c r="H192" s="29">
        <f>E192</f>
        <v>0</v>
      </c>
      <c r="I192" s="29"/>
      <c r="J192" s="128"/>
      <c r="K192" s="128"/>
      <c r="L192" s="207"/>
      <c r="IJ192" s="2"/>
      <c r="IK192" s="2"/>
      <c r="IL192"/>
      <c r="IM192"/>
      <c r="IN192"/>
      <c r="IO192"/>
      <c r="IP192"/>
      <c r="IQ192"/>
      <c r="IR192"/>
      <c r="IS192"/>
    </row>
    <row r="193" spans="1:253" s="133" customFormat="1" ht="12.75" customHeight="1">
      <c r="A193" s="31"/>
      <c r="B193" s="164"/>
      <c r="C193" s="60">
        <v>4170</v>
      </c>
      <c r="D193" s="51" t="s">
        <v>205</v>
      </c>
      <c r="E193" s="35"/>
      <c r="F193" s="35"/>
      <c r="G193" s="18">
        <f t="shared" si="57"/>
        <v>0</v>
      </c>
      <c r="H193" s="29">
        <f>E193</f>
        <v>0</v>
      </c>
      <c r="I193" s="29">
        <f>H193</f>
        <v>0</v>
      </c>
      <c r="J193" s="128"/>
      <c r="K193" s="128"/>
      <c r="L193" s="207"/>
      <c r="IJ193" s="2"/>
      <c r="IK193" s="2"/>
      <c r="IL193"/>
      <c r="IM193"/>
      <c r="IN193"/>
      <c r="IO193"/>
      <c r="IP193"/>
      <c r="IQ193"/>
      <c r="IR193"/>
      <c r="IS193"/>
    </row>
    <row r="194" spans="1:12" ht="12.75" customHeight="1">
      <c r="A194" s="31"/>
      <c r="B194" s="164"/>
      <c r="C194" s="214">
        <v>4210</v>
      </c>
      <c r="D194" s="126" t="s">
        <v>193</v>
      </c>
      <c r="E194" s="18">
        <f>SUM(E195:E196)</f>
        <v>40464.22</v>
      </c>
      <c r="F194" s="18"/>
      <c r="G194" s="18">
        <f t="shared" si="57"/>
        <v>40464.22</v>
      </c>
      <c r="H194" s="18">
        <f>SUM(H195:H196)</f>
        <v>40464.22</v>
      </c>
      <c r="I194" s="18">
        <f>SUM(I195:I196)</f>
        <v>0</v>
      </c>
      <c r="J194" s="29"/>
      <c r="K194" s="29"/>
      <c r="L194" s="96"/>
    </row>
    <row r="195" spans="1:12" ht="12.75" customHeight="1">
      <c r="A195" s="31"/>
      <c r="B195" s="164"/>
      <c r="C195" s="178"/>
      <c r="D195" s="215" t="s">
        <v>271</v>
      </c>
      <c r="E195" s="217">
        <v>15000</v>
      </c>
      <c r="F195" s="217"/>
      <c r="G195" s="18">
        <f t="shared" si="57"/>
        <v>15000</v>
      </c>
      <c r="H195" s="216">
        <f>E195</f>
        <v>15000</v>
      </c>
      <c r="I195" s="29"/>
      <c r="J195" s="29"/>
      <c r="K195" s="29"/>
      <c r="L195" s="96"/>
    </row>
    <row r="196" spans="1:12" ht="12.75" customHeight="1">
      <c r="A196" s="31"/>
      <c r="B196" s="164"/>
      <c r="C196" s="186"/>
      <c r="D196" s="215" t="s">
        <v>286</v>
      </c>
      <c r="E196" s="217">
        <v>25464.22</v>
      </c>
      <c r="F196" s="217"/>
      <c r="G196" s="18">
        <f t="shared" si="57"/>
        <v>25464.22</v>
      </c>
      <c r="H196" s="216">
        <f>E196</f>
        <v>25464.22</v>
      </c>
      <c r="I196" s="29"/>
      <c r="J196" s="29"/>
      <c r="K196" s="29"/>
      <c r="L196" s="96"/>
    </row>
    <row r="197" spans="1:253" s="133" customFormat="1" ht="12.75" customHeight="1">
      <c r="A197" s="31"/>
      <c r="B197" s="164"/>
      <c r="C197" s="8">
        <v>4260</v>
      </c>
      <c r="D197" s="126" t="s">
        <v>206</v>
      </c>
      <c r="E197" s="29">
        <v>16000</v>
      </c>
      <c r="F197" s="29"/>
      <c r="G197" s="18">
        <f t="shared" si="57"/>
        <v>16000</v>
      </c>
      <c r="H197" s="29">
        <f>E197</f>
        <v>16000</v>
      </c>
      <c r="I197" s="29"/>
      <c r="J197" s="128"/>
      <c r="K197" s="128"/>
      <c r="L197" s="207"/>
      <c r="IJ197" s="2"/>
      <c r="IK197" s="2"/>
      <c r="IL197"/>
      <c r="IM197"/>
      <c r="IN197"/>
      <c r="IO197"/>
      <c r="IP197"/>
      <c r="IQ197"/>
      <c r="IR197"/>
      <c r="IS197"/>
    </row>
    <row r="198" spans="1:253" s="133" customFormat="1" ht="12.75" customHeight="1">
      <c r="A198" s="31"/>
      <c r="B198" s="164"/>
      <c r="C198" s="125">
        <v>4270</v>
      </c>
      <c r="D198" s="126" t="s">
        <v>178</v>
      </c>
      <c r="E198" s="29"/>
      <c r="F198" s="29"/>
      <c r="G198" s="18">
        <f t="shared" si="57"/>
        <v>0</v>
      </c>
      <c r="H198" s="29">
        <f>E198</f>
        <v>0</v>
      </c>
      <c r="I198" s="29"/>
      <c r="J198" s="128"/>
      <c r="K198" s="128"/>
      <c r="L198" s="207"/>
      <c r="IJ198" s="2"/>
      <c r="IK198" s="2"/>
      <c r="IL198"/>
      <c r="IM198"/>
      <c r="IN198"/>
      <c r="IO198"/>
      <c r="IP198"/>
      <c r="IQ198"/>
      <c r="IR198"/>
      <c r="IS198"/>
    </row>
    <row r="199" spans="1:253" s="133" customFormat="1" ht="12.75" customHeight="1">
      <c r="A199" s="31"/>
      <c r="B199" s="164"/>
      <c r="C199" s="214">
        <v>4300</v>
      </c>
      <c r="D199" s="126" t="s">
        <v>248</v>
      </c>
      <c r="E199" s="18">
        <f>SUM(E200:E204)</f>
        <v>100000</v>
      </c>
      <c r="F199" s="18"/>
      <c r="G199" s="18">
        <f t="shared" si="57"/>
        <v>100000</v>
      </c>
      <c r="H199" s="18">
        <f>SUM(H200:H204)</f>
        <v>100000</v>
      </c>
      <c r="I199" s="18">
        <f>SUM(I200:I204)</f>
        <v>0</v>
      </c>
      <c r="J199" s="128"/>
      <c r="K199" s="128"/>
      <c r="L199" s="207"/>
      <c r="IJ199" s="2"/>
      <c r="IK199" s="2"/>
      <c r="IL199"/>
      <c r="IM199"/>
      <c r="IN199"/>
      <c r="IO199"/>
      <c r="IP199"/>
      <c r="IQ199"/>
      <c r="IR199"/>
      <c r="IS199"/>
    </row>
    <row r="200" spans="1:253" s="133" customFormat="1" ht="12.75" customHeight="1">
      <c r="A200" s="31"/>
      <c r="B200" s="164"/>
      <c r="C200" s="229"/>
      <c r="D200" s="215" t="s">
        <v>287</v>
      </c>
      <c r="E200" s="217">
        <v>30000</v>
      </c>
      <c r="F200" s="217"/>
      <c r="G200" s="18">
        <f t="shared" si="57"/>
        <v>30000</v>
      </c>
      <c r="H200" s="216">
        <f aca="true" t="shared" si="58" ref="H200:H208">E200</f>
        <v>30000</v>
      </c>
      <c r="I200" s="29"/>
      <c r="J200" s="128"/>
      <c r="K200" s="128"/>
      <c r="L200" s="207"/>
      <c r="IJ200" s="2"/>
      <c r="IK200" s="2"/>
      <c r="IL200"/>
      <c r="IM200"/>
      <c r="IN200"/>
      <c r="IO200"/>
      <c r="IP200"/>
      <c r="IQ200"/>
      <c r="IR200"/>
      <c r="IS200"/>
    </row>
    <row r="201" spans="1:253" s="133" customFormat="1" ht="12.75" customHeight="1">
      <c r="A201" s="31"/>
      <c r="B201" s="164"/>
      <c r="C201" s="229"/>
      <c r="D201" s="215" t="s">
        <v>288</v>
      </c>
      <c r="E201" s="217">
        <v>14000</v>
      </c>
      <c r="F201" s="217"/>
      <c r="G201" s="18">
        <f t="shared" si="57"/>
        <v>14000</v>
      </c>
      <c r="H201" s="216">
        <f t="shared" si="58"/>
        <v>14000</v>
      </c>
      <c r="I201" s="29"/>
      <c r="J201" s="128"/>
      <c r="K201" s="128"/>
      <c r="L201" s="207"/>
      <c r="IJ201" s="2"/>
      <c r="IK201" s="2"/>
      <c r="IL201"/>
      <c r="IM201"/>
      <c r="IN201"/>
      <c r="IO201"/>
      <c r="IP201"/>
      <c r="IQ201"/>
      <c r="IR201"/>
      <c r="IS201"/>
    </row>
    <row r="202" spans="1:253" s="133" customFormat="1" ht="12.75" customHeight="1">
      <c r="A202" s="31"/>
      <c r="B202" s="164"/>
      <c r="C202" s="229"/>
      <c r="D202" s="215" t="s">
        <v>289</v>
      </c>
      <c r="E202" s="217">
        <v>15000</v>
      </c>
      <c r="F202" s="217"/>
      <c r="G202" s="18">
        <f t="shared" si="57"/>
        <v>15000</v>
      </c>
      <c r="H202" s="216">
        <f t="shared" si="58"/>
        <v>15000</v>
      </c>
      <c r="I202" s="29"/>
      <c r="J202" s="128"/>
      <c r="K202" s="128"/>
      <c r="L202" s="207"/>
      <c r="IJ202" s="2"/>
      <c r="IK202" s="2"/>
      <c r="IL202"/>
      <c r="IM202"/>
      <c r="IN202"/>
      <c r="IO202"/>
      <c r="IP202"/>
      <c r="IQ202"/>
      <c r="IR202"/>
      <c r="IS202"/>
    </row>
    <row r="203" spans="1:253" s="133" customFormat="1" ht="12.75" customHeight="1">
      <c r="A203" s="31"/>
      <c r="B203" s="164"/>
      <c r="C203" s="229"/>
      <c r="D203" s="215" t="s">
        <v>290</v>
      </c>
      <c r="E203" s="217">
        <v>5000</v>
      </c>
      <c r="F203" s="217"/>
      <c r="G203" s="18">
        <f t="shared" si="57"/>
        <v>5000</v>
      </c>
      <c r="H203" s="216">
        <f t="shared" si="58"/>
        <v>5000</v>
      </c>
      <c r="I203" s="29"/>
      <c r="J203" s="128"/>
      <c r="K203" s="128"/>
      <c r="L203" s="207"/>
      <c r="IJ203" s="2"/>
      <c r="IK203" s="2"/>
      <c r="IL203"/>
      <c r="IM203"/>
      <c r="IN203"/>
      <c r="IO203"/>
      <c r="IP203"/>
      <c r="IQ203"/>
      <c r="IR203"/>
      <c r="IS203"/>
    </row>
    <row r="204" spans="1:253" s="133" customFormat="1" ht="12.75" customHeight="1">
      <c r="A204" s="31"/>
      <c r="B204" s="164"/>
      <c r="C204" s="230"/>
      <c r="D204" s="215" t="s">
        <v>286</v>
      </c>
      <c r="E204" s="217">
        <v>36000</v>
      </c>
      <c r="F204" s="217"/>
      <c r="G204" s="18">
        <f t="shared" si="57"/>
        <v>36000</v>
      </c>
      <c r="H204" s="216">
        <f t="shared" si="58"/>
        <v>36000</v>
      </c>
      <c r="I204" s="29"/>
      <c r="J204" s="128"/>
      <c r="K204" s="128"/>
      <c r="L204" s="207"/>
      <c r="IJ204" s="2"/>
      <c r="IK204" s="2"/>
      <c r="IL204"/>
      <c r="IM204"/>
      <c r="IN204"/>
      <c r="IO204"/>
      <c r="IP204"/>
      <c r="IQ204"/>
      <c r="IR204"/>
      <c r="IS204"/>
    </row>
    <row r="205" spans="1:253" s="133" customFormat="1" ht="12.75" customHeight="1">
      <c r="A205" s="31"/>
      <c r="B205" s="164"/>
      <c r="C205" s="8">
        <v>4350</v>
      </c>
      <c r="D205" s="126" t="s">
        <v>207</v>
      </c>
      <c r="E205" s="29"/>
      <c r="F205" s="29"/>
      <c r="G205" s="18">
        <f t="shared" si="57"/>
        <v>0</v>
      </c>
      <c r="H205" s="29">
        <f t="shared" si="58"/>
        <v>0</v>
      </c>
      <c r="I205" s="29"/>
      <c r="J205" s="128"/>
      <c r="K205" s="128"/>
      <c r="L205" s="207"/>
      <c r="IJ205" s="2"/>
      <c r="IK205" s="2"/>
      <c r="IL205"/>
      <c r="IM205"/>
      <c r="IN205"/>
      <c r="IO205"/>
      <c r="IP205"/>
      <c r="IQ205"/>
      <c r="IR205"/>
      <c r="IS205"/>
    </row>
    <row r="206" spans="1:253" s="133" customFormat="1" ht="12.75" customHeight="1">
      <c r="A206" s="31"/>
      <c r="B206" s="143"/>
      <c r="C206" s="8">
        <v>4430</v>
      </c>
      <c r="D206" s="126" t="s">
        <v>243</v>
      </c>
      <c r="E206" s="29">
        <v>14950</v>
      </c>
      <c r="F206" s="29"/>
      <c r="G206" s="18">
        <f t="shared" si="57"/>
        <v>14950</v>
      </c>
      <c r="H206" s="29">
        <f t="shared" si="58"/>
        <v>14950</v>
      </c>
      <c r="I206" s="29"/>
      <c r="J206" s="128"/>
      <c r="K206" s="128"/>
      <c r="L206" s="207"/>
      <c r="IJ206" s="2"/>
      <c r="IK206" s="2"/>
      <c r="IL206"/>
      <c r="IM206"/>
      <c r="IN206"/>
      <c r="IO206"/>
      <c r="IP206"/>
      <c r="IQ206"/>
      <c r="IR206"/>
      <c r="IS206"/>
    </row>
    <row r="207" spans="1:253" s="133" customFormat="1" ht="12.75" customHeight="1">
      <c r="A207" s="31"/>
      <c r="B207" s="143"/>
      <c r="C207" s="8">
        <v>4440</v>
      </c>
      <c r="D207" s="126" t="s">
        <v>210</v>
      </c>
      <c r="E207" s="35"/>
      <c r="F207" s="35"/>
      <c r="G207" s="18">
        <f t="shared" si="57"/>
        <v>0</v>
      </c>
      <c r="H207" s="29">
        <f t="shared" si="58"/>
        <v>0</v>
      </c>
      <c r="I207" s="29">
        <f>H207</f>
        <v>0</v>
      </c>
      <c r="J207" s="128"/>
      <c r="K207" s="128"/>
      <c r="L207" s="207"/>
      <c r="IJ207" s="2"/>
      <c r="IK207" s="2"/>
      <c r="IL207"/>
      <c r="IM207"/>
      <c r="IN207"/>
      <c r="IO207"/>
      <c r="IP207"/>
      <c r="IQ207"/>
      <c r="IR207"/>
      <c r="IS207"/>
    </row>
    <row r="208" spans="1:253" s="133" customFormat="1" ht="12.75" customHeight="1">
      <c r="A208" s="31"/>
      <c r="B208" s="143"/>
      <c r="C208" s="125">
        <v>4750</v>
      </c>
      <c r="D208" s="19" t="s">
        <v>291</v>
      </c>
      <c r="E208" s="35"/>
      <c r="F208" s="35"/>
      <c r="G208" s="18">
        <f t="shared" si="57"/>
        <v>0</v>
      </c>
      <c r="H208" s="29">
        <f t="shared" si="58"/>
        <v>0</v>
      </c>
      <c r="I208" s="29"/>
      <c r="J208" s="128"/>
      <c r="K208" s="128"/>
      <c r="L208" s="207"/>
      <c r="IJ208" s="2"/>
      <c r="IK208" s="2"/>
      <c r="IL208"/>
      <c r="IM208"/>
      <c r="IN208"/>
      <c r="IO208"/>
      <c r="IP208"/>
      <c r="IQ208"/>
      <c r="IR208"/>
      <c r="IS208"/>
    </row>
    <row r="209" spans="1:253" s="133" customFormat="1" ht="12.75" customHeight="1">
      <c r="A209" s="31"/>
      <c r="B209" s="143"/>
      <c r="C209" s="187" t="s">
        <v>251</v>
      </c>
      <c r="D209" s="135" t="s">
        <v>174</v>
      </c>
      <c r="E209" s="136"/>
      <c r="F209" s="136"/>
      <c r="G209" s="18">
        <f t="shared" si="57"/>
        <v>0</v>
      </c>
      <c r="H209" s="137"/>
      <c r="I209" s="137"/>
      <c r="J209" s="227"/>
      <c r="K209" s="137">
        <f>E209</f>
        <v>0</v>
      </c>
      <c r="L209" s="207"/>
      <c r="IJ209" s="2"/>
      <c r="IK209" s="2"/>
      <c r="IL209"/>
      <c r="IM209"/>
      <c r="IN209"/>
      <c r="IO209"/>
      <c r="IP209"/>
      <c r="IQ209"/>
      <c r="IR209"/>
      <c r="IS209"/>
    </row>
    <row r="210" spans="1:253" s="133" customFormat="1" ht="36">
      <c r="A210" s="72"/>
      <c r="B210" s="73"/>
      <c r="C210" s="170">
        <v>6650</v>
      </c>
      <c r="D210" s="191" t="s">
        <v>252</v>
      </c>
      <c r="E210" s="192">
        <v>221816</v>
      </c>
      <c r="F210" s="192"/>
      <c r="G210" s="188">
        <f t="shared" si="57"/>
        <v>221816</v>
      </c>
      <c r="H210" s="29"/>
      <c r="I210" s="29"/>
      <c r="J210" s="128"/>
      <c r="K210" s="137">
        <f>E210</f>
        <v>221816</v>
      </c>
      <c r="L210" s="207"/>
      <c r="IJ210" s="2"/>
      <c r="IK210" s="2"/>
      <c r="IL210"/>
      <c r="IM210"/>
      <c r="IN210"/>
      <c r="IO210"/>
      <c r="IP210"/>
      <c r="IQ210"/>
      <c r="IR210"/>
      <c r="IS210"/>
    </row>
    <row r="211" spans="1:253" s="133" customFormat="1" ht="15">
      <c r="A211" s="69">
        <v>921</v>
      </c>
      <c r="B211" s="373" t="s">
        <v>253</v>
      </c>
      <c r="C211" s="373"/>
      <c r="D211" s="373"/>
      <c r="E211" s="231">
        <f aca="true" t="shared" si="59" ref="E211:K211">SUM(E212,E214)</f>
        <v>360000</v>
      </c>
      <c r="F211" s="231">
        <f t="shared" si="59"/>
        <v>0</v>
      </c>
      <c r="G211" s="173">
        <f t="shared" si="59"/>
        <v>360000</v>
      </c>
      <c r="H211" s="173">
        <f t="shared" si="59"/>
        <v>360000</v>
      </c>
      <c r="I211" s="173">
        <f t="shared" si="59"/>
        <v>0</v>
      </c>
      <c r="J211" s="173">
        <f t="shared" si="59"/>
        <v>0</v>
      </c>
      <c r="K211" s="173">
        <f t="shared" si="59"/>
        <v>0</v>
      </c>
      <c r="L211" s="207"/>
      <c r="IJ211" s="2"/>
      <c r="IK211" s="2"/>
      <c r="IL211"/>
      <c r="IM211"/>
      <c r="IN211"/>
      <c r="IO211"/>
      <c r="IP211"/>
      <c r="IQ211"/>
      <c r="IR211"/>
      <c r="IS211"/>
    </row>
    <row r="212" spans="1:253" s="185" customFormat="1" ht="12.75">
      <c r="A212" s="31"/>
      <c r="B212" s="71">
        <v>92109</v>
      </c>
      <c r="C212" s="374" t="s">
        <v>254</v>
      </c>
      <c r="D212" s="374"/>
      <c r="E212" s="155">
        <f aca="true" t="shared" si="60" ref="E212:K212">SUM(E213)</f>
        <v>250000</v>
      </c>
      <c r="F212" s="155">
        <f t="shared" si="60"/>
        <v>0</v>
      </c>
      <c r="G212" s="155">
        <f t="shared" si="60"/>
        <v>250000</v>
      </c>
      <c r="H212" s="156">
        <f t="shared" si="60"/>
        <v>250000</v>
      </c>
      <c r="I212" s="156">
        <f t="shared" si="60"/>
        <v>0</v>
      </c>
      <c r="J212" s="157">
        <f t="shared" si="60"/>
        <v>0</v>
      </c>
      <c r="K212" s="157">
        <f t="shared" si="60"/>
        <v>0</v>
      </c>
      <c r="L212" s="225"/>
      <c r="IJ212" s="2"/>
      <c r="IK212" s="2"/>
      <c r="IL212"/>
      <c r="IM212"/>
      <c r="IN212"/>
      <c r="IO212"/>
      <c r="IP212"/>
      <c r="IQ212"/>
      <c r="IR212"/>
      <c r="IS212"/>
    </row>
    <row r="213" spans="1:253" s="185" customFormat="1" ht="12.75">
      <c r="A213" s="31"/>
      <c r="B213" s="194"/>
      <c r="C213" s="33">
        <v>2480</v>
      </c>
      <c r="D213" s="195" t="s">
        <v>255</v>
      </c>
      <c r="E213" s="35">
        <v>250000</v>
      </c>
      <c r="F213" s="35"/>
      <c r="G213" s="18">
        <f>E213+F213</f>
        <v>250000</v>
      </c>
      <c r="H213" s="29">
        <f>E213</f>
        <v>250000</v>
      </c>
      <c r="I213" s="29"/>
      <c r="J213" s="29"/>
      <c r="K213" s="29"/>
      <c r="L213" s="225"/>
      <c r="IJ213" s="2"/>
      <c r="IK213" s="2"/>
      <c r="IL213"/>
      <c r="IM213"/>
      <c r="IN213"/>
      <c r="IO213"/>
      <c r="IP213"/>
      <c r="IQ213"/>
      <c r="IR213"/>
      <c r="IS213"/>
    </row>
    <row r="214" spans="1:253" s="185" customFormat="1" ht="12.75">
      <c r="A214" s="31"/>
      <c r="B214" s="71">
        <v>92116</v>
      </c>
      <c r="C214" s="374" t="s">
        <v>256</v>
      </c>
      <c r="D214" s="374"/>
      <c r="E214" s="16">
        <f aca="true" t="shared" si="61" ref="E214:K214">SUM(E215)</f>
        <v>110000</v>
      </c>
      <c r="F214" s="16">
        <f t="shared" si="61"/>
        <v>0</v>
      </c>
      <c r="G214" s="16">
        <f t="shared" si="61"/>
        <v>110000</v>
      </c>
      <c r="H214" s="43">
        <f t="shared" si="61"/>
        <v>110000</v>
      </c>
      <c r="I214" s="43">
        <f t="shared" si="61"/>
        <v>0</v>
      </c>
      <c r="J214" s="43">
        <f t="shared" si="61"/>
        <v>0</v>
      </c>
      <c r="K214" s="43">
        <f t="shared" si="61"/>
        <v>0</v>
      </c>
      <c r="L214" s="225"/>
      <c r="IJ214" s="2"/>
      <c r="IK214" s="2"/>
      <c r="IL214"/>
      <c r="IM214"/>
      <c r="IN214"/>
      <c r="IO214"/>
      <c r="IP214"/>
      <c r="IQ214"/>
      <c r="IR214"/>
      <c r="IS214"/>
    </row>
    <row r="215" spans="1:253" s="185" customFormat="1" ht="12.75">
      <c r="A215" s="31"/>
      <c r="B215" s="194"/>
      <c r="C215" s="33">
        <v>2480</v>
      </c>
      <c r="D215" s="195" t="s">
        <v>255</v>
      </c>
      <c r="E215" s="35">
        <v>110000</v>
      </c>
      <c r="F215" s="35"/>
      <c r="G215" s="18">
        <f>E215+F215</f>
        <v>110000</v>
      </c>
      <c r="H215" s="29">
        <f>E215</f>
        <v>110000</v>
      </c>
      <c r="I215" s="29"/>
      <c r="J215" s="29"/>
      <c r="K215" s="29"/>
      <c r="L215" s="225"/>
      <c r="IJ215" s="2"/>
      <c r="IK215" s="2"/>
      <c r="IL215"/>
      <c r="IM215"/>
      <c r="IN215"/>
      <c r="IO215"/>
      <c r="IP215"/>
      <c r="IQ215"/>
      <c r="IR215"/>
      <c r="IS215"/>
    </row>
    <row r="216" spans="1:253" s="185" customFormat="1" ht="15">
      <c r="A216" s="69">
        <v>926</v>
      </c>
      <c r="B216" s="373" t="s">
        <v>127</v>
      </c>
      <c r="C216" s="373"/>
      <c r="D216" s="373"/>
      <c r="E216" s="70">
        <f aca="true" t="shared" si="62" ref="E216:K216">SUM(E217,E219)</f>
        <v>1037000</v>
      </c>
      <c r="F216" s="70">
        <f t="shared" si="62"/>
        <v>309950</v>
      </c>
      <c r="G216" s="70">
        <f t="shared" si="62"/>
        <v>1346950</v>
      </c>
      <c r="H216" s="70">
        <f t="shared" si="62"/>
        <v>37000</v>
      </c>
      <c r="I216" s="70">
        <f t="shared" si="62"/>
        <v>0</v>
      </c>
      <c r="J216" s="70">
        <f t="shared" si="62"/>
        <v>0</v>
      </c>
      <c r="K216" s="70">
        <f t="shared" si="62"/>
        <v>1000000</v>
      </c>
      <c r="L216" s="225"/>
      <c r="IJ216" s="2"/>
      <c r="IK216" s="2"/>
      <c r="IL216"/>
      <c r="IM216"/>
      <c r="IN216"/>
      <c r="IO216"/>
      <c r="IP216"/>
      <c r="IQ216"/>
      <c r="IR216"/>
      <c r="IS216"/>
    </row>
    <row r="217" spans="1:253" s="185" customFormat="1" ht="15">
      <c r="A217" s="172"/>
      <c r="B217" s="144">
        <v>92601</v>
      </c>
      <c r="C217" s="374" t="s">
        <v>128</v>
      </c>
      <c r="D217" s="374"/>
      <c r="E217" s="16">
        <f aca="true" t="shared" si="63" ref="E217:K217">SUM(E218)</f>
        <v>1000000</v>
      </c>
      <c r="F217" s="16">
        <f t="shared" si="63"/>
        <v>309950</v>
      </c>
      <c r="G217" s="16">
        <f t="shared" si="63"/>
        <v>1309950</v>
      </c>
      <c r="H217" s="16">
        <f t="shared" si="63"/>
        <v>0</v>
      </c>
      <c r="I217" s="16">
        <f t="shared" si="63"/>
        <v>0</v>
      </c>
      <c r="J217" s="16">
        <f t="shared" si="63"/>
        <v>0</v>
      </c>
      <c r="K217" s="16">
        <f t="shared" si="63"/>
        <v>1000000</v>
      </c>
      <c r="L217" s="225"/>
      <c r="IJ217" s="2"/>
      <c r="IK217" s="2"/>
      <c r="IL217"/>
      <c r="IM217"/>
      <c r="IN217"/>
      <c r="IO217"/>
      <c r="IP217"/>
      <c r="IQ217"/>
      <c r="IR217"/>
      <c r="IS217"/>
    </row>
    <row r="218" spans="1:253" s="185" customFormat="1" ht="15">
      <c r="A218" s="172"/>
      <c r="B218" s="176"/>
      <c r="C218" s="170">
        <v>6050</v>
      </c>
      <c r="D218" s="135" t="s">
        <v>174</v>
      </c>
      <c r="E218" s="188">
        <v>1000000</v>
      </c>
      <c r="F218" s="188">
        <v>309950</v>
      </c>
      <c r="G218" s="188">
        <f>E218+F218</f>
        <v>1309950</v>
      </c>
      <c r="H218" s="128"/>
      <c r="I218" s="128"/>
      <c r="J218" s="128"/>
      <c r="K218" s="137">
        <f>E218</f>
        <v>1000000</v>
      </c>
      <c r="L218" s="225"/>
      <c r="IJ218" s="2"/>
      <c r="IK218" s="2"/>
      <c r="IL218"/>
      <c r="IM218"/>
      <c r="IN218"/>
      <c r="IO218"/>
      <c r="IP218"/>
      <c r="IQ218"/>
      <c r="IR218"/>
      <c r="IS218"/>
    </row>
    <row r="219" spans="1:253" s="114" customFormat="1" ht="12.75" customHeight="1">
      <c r="A219" s="31"/>
      <c r="B219" s="71">
        <v>92695</v>
      </c>
      <c r="C219" s="374" t="s">
        <v>117</v>
      </c>
      <c r="D219" s="374"/>
      <c r="E219" s="16">
        <f aca="true" t="shared" si="64" ref="E219:K219">SUM(E220)</f>
        <v>37000</v>
      </c>
      <c r="F219" s="16">
        <f t="shared" si="64"/>
        <v>0</v>
      </c>
      <c r="G219" s="16">
        <f t="shared" si="64"/>
        <v>37000</v>
      </c>
      <c r="H219" s="16">
        <f t="shared" si="64"/>
        <v>37000</v>
      </c>
      <c r="I219" s="43">
        <f t="shared" si="64"/>
        <v>0</v>
      </c>
      <c r="J219" s="43">
        <f t="shared" si="64"/>
        <v>0</v>
      </c>
      <c r="K219" s="43">
        <f t="shared" si="64"/>
        <v>0</v>
      </c>
      <c r="L219" s="205"/>
      <c r="IJ219" s="2"/>
      <c r="IK219" s="2"/>
      <c r="IL219"/>
      <c r="IM219"/>
      <c r="IN219"/>
      <c r="IO219"/>
      <c r="IP219"/>
      <c r="IQ219"/>
      <c r="IR219"/>
      <c r="IS219"/>
    </row>
    <row r="220" spans="1:253" s="133" customFormat="1" ht="27.75" customHeight="1">
      <c r="A220" s="72"/>
      <c r="B220" s="196"/>
      <c r="C220" s="197">
        <v>2820</v>
      </c>
      <c r="D220" s="198" t="s">
        <v>257</v>
      </c>
      <c r="E220" s="232">
        <v>37000</v>
      </c>
      <c r="F220" s="232"/>
      <c r="G220" s="18">
        <f>E220+F220</f>
        <v>37000</v>
      </c>
      <c r="H220" s="29">
        <f>E220</f>
        <v>37000</v>
      </c>
      <c r="I220" s="29"/>
      <c r="J220" s="128"/>
      <c r="K220" s="128"/>
      <c r="L220" s="207"/>
      <c r="IJ220" s="2"/>
      <c r="IK220" s="2"/>
      <c r="IL220"/>
      <c r="IM220"/>
      <c r="IN220"/>
      <c r="IO220"/>
      <c r="IP220"/>
      <c r="IQ220"/>
      <c r="IR220"/>
      <c r="IS220"/>
    </row>
    <row r="221" spans="1:12" ht="18">
      <c r="A221" s="389" t="s">
        <v>258</v>
      </c>
      <c r="B221" s="389"/>
      <c r="C221" s="389"/>
      <c r="D221" s="389"/>
      <c r="E221" s="200">
        <f>SUM(E216,E211,E166,E162,E145,E129,E126,E123,E119,E107,E101,E49,E57,E40,E32,E29,E10,E53,E159)</f>
        <v>4840161.16</v>
      </c>
      <c r="F221" s="200">
        <f>SUM(F216,F211,F166,F162,F145,F129,F126,F123,F119,F107,F101,F49,F57,F40,F32,F29,F10,F53,F159)</f>
        <v>664145.07</v>
      </c>
      <c r="G221" s="200">
        <f>E221+F221</f>
        <v>5504306.23</v>
      </c>
      <c r="H221" s="200">
        <f>SUM(H216,H211,H166,H162,H145,H129,H126,H123,H119,H107,H101,H49,H57,H40,H32,H29,H10,H53,H159)</f>
        <v>2904032</v>
      </c>
      <c r="I221" s="200">
        <f>SUM(I216,I211,I166,I162,I145,I129,I126,I123,I119,I107,I101,I49,I57,I40,I32,I29,I10,I53,I159)</f>
        <v>1135993.02</v>
      </c>
      <c r="J221" s="200">
        <f>SUM(J216,J211,J166,J162,J145,J129,J126,J123,J119,J107,J101,J49,J57,J40,J32,J29,J10,J53,J159)</f>
        <v>125000</v>
      </c>
      <c r="K221" s="200">
        <f>SUM(K216,K211,K166,K162,K145,K129,K126,K123,K119,K107,K101,K49,K57,K40,K32,K29,K10,K53,K159)</f>
        <v>1859964.53</v>
      </c>
      <c r="L221" s="96"/>
    </row>
    <row r="222" spans="1:9" ht="18">
      <c r="A222" s="201"/>
      <c r="B222" s="201"/>
      <c r="C222" s="201"/>
      <c r="D222" s="201"/>
      <c r="E222" s="202"/>
      <c r="F222" s="202"/>
      <c r="G222" s="202"/>
      <c r="H222" s="202"/>
      <c r="I222" s="202"/>
    </row>
    <row r="223" spans="1:9" ht="18">
      <c r="A223" s="201"/>
      <c r="B223" s="201"/>
      <c r="C223" s="201"/>
      <c r="D223" s="201"/>
      <c r="E223" s="202"/>
      <c r="F223" s="202"/>
      <c r="G223" s="202"/>
      <c r="H223" s="233"/>
      <c r="I223" s="233"/>
    </row>
    <row r="224" spans="1:9" ht="18">
      <c r="A224" s="201"/>
      <c r="B224" s="201"/>
      <c r="C224" s="201"/>
      <c r="D224" s="201"/>
      <c r="E224" s="202"/>
      <c r="F224" s="202"/>
      <c r="G224" s="202"/>
      <c r="H224" s="202"/>
      <c r="I224" s="202"/>
    </row>
    <row r="225" spans="1:9" ht="18">
      <c r="A225" s="201"/>
      <c r="B225" s="201"/>
      <c r="C225" s="201"/>
      <c r="D225" s="201"/>
      <c r="E225" s="202"/>
      <c r="F225" s="202"/>
      <c r="G225" s="202"/>
      <c r="H225" s="202"/>
      <c r="I225" s="202"/>
    </row>
    <row r="226" spans="1:9" ht="18">
      <c r="A226" s="201"/>
      <c r="B226" s="201"/>
      <c r="C226" s="201"/>
      <c r="D226" s="201"/>
      <c r="E226" s="202"/>
      <c r="F226" s="202"/>
      <c r="G226" s="202"/>
      <c r="H226" s="202"/>
      <c r="I226" s="202"/>
    </row>
    <row r="227" spans="1:9" ht="18">
      <c r="A227" s="201"/>
      <c r="B227" s="201"/>
      <c r="C227" s="201"/>
      <c r="D227" s="201"/>
      <c r="E227" s="202"/>
      <c r="F227" s="202"/>
      <c r="G227" s="202"/>
      <c r="H227" s="202"/>
      <c r="I227" s="202"/>
    </row>
    <row r="228" spans="4:8" ht="12.75">
      <c r="D228" s="234"/>
      <c r="E228" s="96"/>
      <c r="F228" s="96"/>
      <c r="G228" s="96"/>
      <c r="H228" s="96"/>
    </row>
    <row r="229" ht="12.75">
      <c r="H229" s="235"/>
    </row>
    <row r="230" ht="12.75">
      <c r="H230" s="235"/>
    </row>
    <row r="231" ht="12.75">
      <c r="H231" s="235"/>
    </row>
    <row r="232" ht="12.75">
      <c r="H232" s="236"/>
    </row>
    <row r="234" ht="12.75">
      <c r="H234" s="236"/>
    </row>
    <row r="235" ht="12.75">
      <c r="H235" s="236"/>
    </row>
  </sheetData>
  <sheetProtection selectLockedCells="1" selectUnlockedCells="1"/>
  <mergeCells count="63">
    <mergeCell ref="A7:A8"/>
    <mergeCell ref="B7:B8"/>
    <mergeCell ref="C7:C8"/>
    <mergeCell ref="D7:D8"/>
    <mergeCell ref="E7:E8"/>
    <mergeCell ref="F7:F8"/>
    <mergeCell ref="G7:G8"/>
    <mergeCell ref="H7:H8"/>
    <mergeCell ref="I7:J7"/>
    <mergeCell ref="K7:K8"/>
    <mergeCell ref="B10:D10"/>
    <mergeCell ref="C11:D11"/>
    <mergeCell ref="C15:D15"/>
    <mergeCell ref="C17:D17"/>
    <mergeCell ref="C22:D22"/>
    <mergeCell ref="B29:D29"/>
    <mergeCell ref="C30:D30"/>
    <mergeCell ref="B32:D32"/>
    <mergeCell ref="C33:D33"/>
    <mergeCell ref="B40:D40"/>
    <mergeCell ref="C41:D41"/>
    <mergeCell ref="B49:D49"/>
    <mergeCell ref="C50:D50"/>
    <mergeCell ref="B53:D53"/>
    <mergeCell ref="C54:D54"/>
    <mergeCell ref="B57:D57"/>
    <mergeCell ref="C58:D58"/>
    <mergeCell ref="C63:D63"/>
    <mergeCell ref="C68:D68"/>
    <mergeCell ref="B101:D101"/>
    <mergeCell ref="C102:D102"/>
    <mergeCell ref="B107:D107"/>
    <mergeCell ref="C108:D108"/>
    <mergeCell ref="C116:D116"/>
    <mergeCell ref="B119:D119"/>
    <mergeCell ref="C120:D120"/>
    <mergeCell ref="B123:D123"/>
    <mergeCell ref="C124:D124"/>
    <mergeCell ref="B126:D126"/>
    <mergeCell ref="C127:D127"/>
    <mergeCell ref="B129:D129"/>
    <mergeCell ref="C130:D130"/>
    <mergeCell ref="C140:D140"/>
    <mergeCell ref="B145:D145"/>
    <mergeCell ref="C146:D146"/>
    <mergeCell ref="C149:D149"/>
    <mergeCell ref="B159:D159"/>
    <mergeCell ref="C160:D160"/>
    <mergeCell ref="B162:D162"/>
    <mergeCell ref="C163:D163"/>
    <mergeCell ref="B166:D166"/>
    <mergeCell ref="C167:D167"/>
    <mergeCell ref="C177:D177"/>
    <mergeCell ref="C179:D179"/>
    <mergeCell ref="C217:D217"/>
    <mergeCell ref="C219:D219"/>
    <mergeCell ref="A221:D221"/>
    <mergeCell ref="C184:D184"/>
    <mergeCell ref="C188:D188"/>
    <mergeCell ref="B211:D211"/>
    <mergeCell ref="C212:D212"/>
    <mergeCell ref="C214:D214"/>
    <mergeCell ref="B216:D216"/>
  </mergeCells>
  <printOptions horizontalCentered="1"/>
  <pageMargins left="0.39375" right="0.39375" top="0.7875" bottom="0.39375" header="0.5118055555555555" footer="0.5118055555555555"/>
  <pageSetup horizontalDpi="300" verticalDpi="300" orientation="landscape" paperSize="9" scale="79" r:id="rId3"/>
  <rowBreaks count="7" manualBreakCount="7">
    <brk id="31" max="255" man="1"/>
    <brk id="56" max="255" man="1"/>
    <brk id="100" max="255" man="1"/>
    <brk id="128" max="255" man="1"/>
    <brk id="165" max="255" man="1"/>
    <brk id="210" max="255" man="1"/>
    <brk id="221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M116"/>
  <sheetViews>
    <sheetView zoomScale="95" zoomScaleNormal="95" zoomScaleSheetLayoutView="55" zoomScalePageLayoutView="0" workbookViewId="0" topLeftCell="A82">
      <selection activeCell="K1" sqref="K1"/>
    </sheetView>
  </sheetViews>
  <sheetFormatPr defaultColWidth="9.00390625" defaultRowHeight="12.75"/>
  <cols>
    <col min="1" max="1" width="6.00390625" style="96" customWidth="1"/>
    <col min="2" max="2" width="8.625" style="97" customWidth="1"/>
    <col min="3" max="3" width="6.125" style="97" customWidth="1"/>
    <col min="4" max="4" width="61.25390625" style="97" customWidth="1"/>
    <col min="5" max="8" width="17.75390625" style="97" customWidth="1"/>
    <col min="9" max="9" width="13.875" style="97" customWidth="1"/>
    <col min="10" max="10" width="10.75390625" style="97" customWidth="1"/>
    <col min="11" max="237" width="9.00390625" style="97" customWidth="1"/>
    <col min="238" max="239" width="9.00390625" style="2" customWidth="1"/>
  </cols>
  <sheetData>
    <row r="1" spans="5:7" ht="12.75">
      <c r="E1" s="3"/>
      <c r="F1" s="3" t="s">
        <v>292</v>
      </c>
      <c r="G1" s="3"/>
    </row>
    <row r="2" spans="5:7" ht="12.75">
      <c r="E2" s="3"/>
      <c r="F2" s="3" t="s">
        <v>1</v>
      </c>
      <c r="G2" s="3"/>
    </row>
    <row r="3" spans="5:7" ht="12.75">
      <c r="E3" s="4"/>
      <c r="F3" s="4" t="s">
        <v>2</v>
      </c>
      <c r="G3" s="4"/>
    </row>
    <row r="4" ht="9" customHeight="1"/>
    <row r="5" spans="1:247" s="102" customFormat="1" ht="18.75">
      <c r="A5" s="99" t="s">
        <v>293</v>
      </c>
      <c r="B5" s="100"/>
      <c r="C5" s="100"/>
      <c r="D5" s="100"/>
      <c r="E5" s="100"/>
      <c r="F5" s="100"/>
      <c r="G5" s="100"/>
      <c r="H5"/>
      <c r="I5" s="101"/>
      <c r="ID5" s="2"/>
      <c r="IE5" s="2"/>
      <c r="IF5"/>
      <c r="IG5"/>
      <c r="IH5"/>
      <c r="II5"/>
      <c r="IJ5"/>
      <c r="IK5"/>
      <c r="IL5"/>
      <c r="IM5"/>
    </row>
    <row r="6" spans="1:247" s="102" customFormat="1" ht="10.5" customHeight="1">
      <c r="A6" s="103"/>
      <c r="B6" s="103"/>
      <c r="C6" s="103"/>
      <c r="D6" s="103"/>
      <c r="E6"/>
      <c r="F6"/>
      <c r="G6"/>
      <c r="H6"/>
      <c r="ID6" s="2"/>
      <c r="IE6" s="2"/>
      <c r="IF6"/>
      <c r="IG6"/>
      <c r="IH6"/>
      <c r="II6"/>
      <c r="IJ6"/>
      <c r="IK6"/>
      <c r="IL6"/>
      <c r="IM6"/>
    </row>
    <row r="7" spans="1:247" s="109" customFormat="1" ht="15" customHeight="1">
      <c r="A7" s="386" t="s">
        <v>11</v>
      </c>
      <c r="B7" s="386" t="s">
        <v>12</v>
      </c>
      <c r="C7" s="386" t="s">
        <v>13</v>
      </c>
      <c r="D7" s="386" t="s">
        <v>155</v>
      </c>
      <c r="E7" s="387" t="s">
        <v>6</v>
      </c>
      <c r="F7" s="387" t="s">
        <v>261</v>
      </c>
      <c r="G7" s="387" t="s">
        <v>262</v>
      </c>
      <c r="H7" s="401" t="s">
        <v>158</v>
      </c>
      <c r="I7" s="204" t="s">
        <v>160</v>
      </c>
      <c r="J7" s="401" t="s">
        <v>159</v>
      </c>
      <c r="ID7" s="2"/>
      <c r="IE7" s="2"/>
      <c r="IF7"/>
      <c r="IG7"/>
      <c r="IH7"/>
      <c r="II7"/>
      <c r="IJ7"/>
      <c r="IK7"/>
      <c r="IL7"/>
      <c r="IM7"/>
    </row>
    <row r="8" spans="1:247" s="109" customFormat="1" ht="33" customHeight="1">
      <c r="A8" s="386"/>
      <c r="B8" s="386"/>
      <c r="C8" s="386"/>
      <c r="D8" s="386"/>
      <c r="E8" s="387"/>
      <c r="F8" s="387"/>
      <c r="G8" s="387"/>
      <c r="H8" s="401"/>
      <c r="I8" s="111" t="s">
        <v>263</v>
      </c>
      <c r="J8" s="401"/>
      <c r="ID8" s="2"/>
      <c r="IE8" s="2"/>
      <c r="IF8"/>
      <c r="IG8"/>
      <c r="IH8"/>
      <c r="II8"/>
      <c r="IJ8"/>
      <c r="IK8"/>
      <c r="IL8"/>
      <c r="IM8"/>
    </row>
    <row r="9" spans="1:247" s="113" customFormat="1" ht="12.75">
      <c r="A9" s="11">
        <v>1</v>
      </c>
      <c r="B9" s="11">
        <v>2</v>
      </c>
      <c r="C9" s="112">
        <v>3</v>
      </c>
      <c r="D9" s="11">
        <v>4</v>
      </c>
      <c r="E9" s="11"/>
      <c r="F9" s="11"/>
      <c r="G9" s="11"/>
      <c r="H9" s="11">
        <v>8</v>
      </c>
      <c r="I9" s="11">
        <v>8</v>
      </c>
      <c r="J9" s="11">
        <v>12</v>
      </c>
      <c r="ID9" s="2"/>
      <c r="IE9" s="2"/>
      <c r="IF9"/>
      <c r="IG9"/>
      <c r="IH9"/>
      <c r="II9"/>
      <c r="IJ9"/>
      <c r="IK9"/>
      <c r="IL9"/>
      <c r="IM9"/>
    </row>
    <row r="10" spans="1:10" ht="15">
      <c r="A10" s="69">
        <v>852</v>
      </c>
      <c r="B10" s="373" t="s">
        <v>104</v>
      </c>
      <c r="C10" s="373"/>
      <c r="D10" s="373"/>
      <c r="E10" s="173">
        <f aca="true" t="shared" si="0" ref="E10:J10">SUM(E46,E50,E55,E59,E80,E13,E11,E57)</f>
        <v>1788716</v>
      </c>
      <c r="F10" s="173">
        <f t="shared" si="0"/>
        <v>0</v>
      </c>
      <c r="G10" s="173">
        <f t="shared" si="0"/>
        <v>1788716</v>
      </c>
      <c r="H10" s="173">
        <f t="shared" si="0"/>
        <v>1788716</v>
      </c>
      <c r="I10" s="173">
        <f t="shared" si="0"/>
        <v>6920</v>
      </c>
      <c r="J10" s="173">
        <f t="shared" si="0"/>
        <v>0</v>
      </c>
    </row>
    <row r="11" spans="1:10" ht="13.5" customHeight="1">
      <c r="A11" s="172"/>
      <c r="B11" s="65">
        <v>85202</v>
      </c>
      <c r="C11" s="371" t="s">
        <v>236</v>
      </c>
      <c r="D11" s="371"/>
      <c r="E11" s="68">
        <f aca="true" t="shared" si="1" ref="E11:J11">SUM(E12)</f>
        <v>60000</v>
      </c>
      <c r="F11" s="68">
        <f t="shared" si="1"/>
        <v>0</v>
      </c>
      <c r="G11" s="68">
        <f t="shared" si="1"/>
        <v>60000</v>
      </c>
      <c r="H11" s="156">
        <f t="shared" si="1"/>
        <v>60000</v>
      </c>
      <c r="I11" s="156">
        <f t="shared" si="1"/>
        <v>0</v>
      </c>
      <c r="J11" s="157">
        <f t="shared" si="1"/>
        <v>0</v>
      </c>
    </row>
    <row r="12" spans="1:10" ht="15">
      <c r="A12" s="172"/>
      <c r="B12" s="237"/>
      <c r="C12" s="33">
        <v>4300</v>
      </c>
      <c r="D12" s="55" t="s">
        <v>201</v>
      </c>
      <c r="E12" s="238">
        <v>60000</v>
      </c>
      <c r="F12" s="238"/>
      <c r="G12" s="238">
        <f>E12+F12</f>
        <v>60000</v>
      </c>
      <c r="H12" s="159">
        <f>G12</f>
        <v>60000</v>
      </c>
      <c r="I12" s="29"/>
      <c r="J12" s="29"/>
    </row>
    <row r="13" spans="1:10" ht="24.75" customHeight="1">
      <c r="A13" s="172"/>
      <c r="B13" s="22" t="s">
        <v>105</v>
      </c>
      <c r="C13" s="372" t="s">
        <v>106</v>
      </c>
      <c r="D13" s="372"/>
      <c r="E13" s="23">
        <f>E14+E15+E16+E19+E22+E25+E28+E31+E34+E37+E40+E43</f>
        <v>1199870</v>
      </c>
      <c r="F13" s="23">
        <f>F14+F15+F16+F19+F22+F25+F28+F31+F34+F37+F40+F43</f>
        <v>0</v>
      </c>
      <c r="G13" s="23">
        <f>G14+G15+G16+G19+G22+G25+G28+G31+G34+G37+G40+G43</f>
        <v>1199870</v>
      </c>
      <c r="H13" s="23">
        <f>H14+H15+H16+H19+H22+H25+H28+H31+H34+H37+H40+H43</f>
        <v>1199870</v>
      </c>
      <c r="I13" s="23">
        <f>SUM(I14:I43)</f>
        <v>6920</v>
      </c>
      <c r="J13" s="23">
        <f>SUM(J14:J43)</f>
        <v>0</v>
      </c>
    </row>
    <row r="14" spans="1:10" ht="15">
      <c r="A14" s="172"/>
      <c r="B14" s="38"/>
      <c r="C14" s="33">
        <v>3020</v>
      </c>
      <c r="D14" s="55" t="s">
        <v>204</v>
      </c>
      <c r="E14" s="35"/>
      <c r="F14" s="35"/>
      <c r="G14" s="238">
        <f>E14+F14</f>
        <v>0</v>
      </c>
      <c r="H14" s="29">
        <f>G14</f>
        <v>0</v>
      </c>
      <c r="I14" s="29"/>
      <c r="J14" s="29"/>
    </row>
    <row r="15" spans="1:10" ht="15">
      <c r="A15" s="172"/>
      <c r="B15" s="38"/>
      <c r="C15" s="60">
        <v>3110</v>
      </c>
      <c r="D15" s="55" t="s">
        <v>294</v>
      </c>
      <c r="E15" s="35">
        <f>1193670-35810</f>
        <v>1157860</v>
      </c>
      <c r="F15" s="35"/>
      <c r="G15" s="238">
        <f>E15+F15</f>
        <v>1157860</v>
      </c>
      <c r="H15" s="29">
        <f>G15</f>
        <v>1157860</v>
      </c>
      <c r="I15" s="29"/>
      <c r="J15" s="29"/>
    </row>
    <row r="16" spans="1:10" ht="15">
      <c r="A16" s="172"/>
      <c r="B16" s="38"/>
      <c r="C16" s="222">
        <v>4010</v>
      </c>
      <c r="D16" s="55" t="s">
        <v>195</v>
      </c>
      <c r="E16" s="35">
        <f>E17+E18</f>
        <v>30500</v>
      </c>
      <c r="F16" s="35">
        <f>F17+F18</f>
        <v>0</v>
      </c>
      <c r="G16" s="35">
        <f>G17+G18</f>
        <v>30500</v>
      </c>
      <c r="H16" s="29">
        <f>G16</f>
        <v>30500</v>
      </c>
      <c r="I16" s="35">
        <f>I17+I18</f>
        <v>0</v>
      </c>
      <c r="J16" s="29"/>
    </row>
    <row r="17" spans="1:10" ht="15">
      <c r="A17" s="172"/>
      <c r="B17" s="38"/>
      <c r="C17" s="221"/>
      <c r="D17" s="239" t="s">
        <v>295</v>
      </c>
      <c r="E17" s="240">
        <v>5000</v>
      </c>
      <c r="F17" s="240"/>
      <c r="G17" s="241">
        <f>E17+F17</f>
        <v>5000</v>
      </c>
      <c r="H17" s="242">
        <f>G17</f>
        <v>5000</v>
      </c>
      <c r="I17" s="29"/>
      <c r="J17" s="29"/>
    </row>
    <row r="18" spans="1:10" ht="15">
      <c r="A18" s="172"/>
      <c r="B18" s="38"/>
      <c r="C18" s="243"/>
      <c r="D18" s="239" t="s">
        <v>296</v>
      </c>
      <c r="E18" s="240">
        <v>25500</v>
      </c>
      <c r="F18" s="240"/>
      <c r="G18" s="241">
        <f>E18+F18</f>
        <v>25500</v>
      </c>
      <c r="H18" s="242">
        <f>G18</f>
        <v>25500</v>
      </c>
      <c r="I18" s="29"/>
      <c r="J18" s="29"/>
    </row>
    <row r="19" spans="1:10" ht="15">
      <c r="A19" s="172"/>
      <c r="B19" s="38"/>
      <c r="C19" s="222">
        <v>4040</v>
      </c>
      <c r="D19" s="55" t="s">
        <v>196</v>
      </c>
      <c r="E19" s="35">
        <f>E20+E21</f>
        <v>2500</v>
      </c>
      <c r="F19" s="35">
        <f>F20+F21</f>
        <v>0</v>
      </c>
      <c r="G19" s="35">
        <f>G20+G21</f>
        <v>2500</v>
      </c>
      <c r="H19" s="35">
        <f>H20+H21</f>
        <v>2500</v>
      </c>
      <c r="I19" s="29">
        <f>H19</f>
        <v>2500</v>
      </c>
      <c r="J19" s="29"/>
    </row>
    <row r="20" spans="1:10" ht="15">
      <c r="A20" s="172"/>
      <c r="B20" s="38"/>
      <c r="C20" s="221"/>
      <c r="D20" s="239" t="s">
        <v>295</v>
      </c>
      <c r="E20" s="240">
        <v>200</v>
      </c>
      <c r="F20" s="240"/>
      <c r="G20" s="241">
        <f>E20+F20</f>
        <v>200</v>
      </c>
      <c r="H20" s="242">
        <f>G20</f>
        <v>200</v>
      </c>
      <c r="I20" s="29"/>
      <c r="J20" s="29"/>
    </row>
    <row r="21" spans="1:10" ht="15">
      <c r="A21" s="172"/>
      <c r="B21" s="38"/>
      <c r="C21" s="243"/>
      <c r="D21" s="239" t="s">
        <v>296</v>
      </c>
      <c r="E21" s="240">
        <f>2000+300</f>
        <v>2300</v>
      </c>
      <c r="F21" s="240"/>
      <c r="G21" s="241">
        <f>E21+F21</f>
        <v>2300</v>
      </c>
      <c r="H21" s="242">
        <f>G21</f>
        <v>2300</v>
      </c>
      <c r="I21" s="29"/>
      <c r="J21" s="29"/>
    </row>
    <row r="22" spans="1:10" ht="15">
      <c r="A22" s="172"/>
      <c r="B22" s="38"/>
      <c r="C22" s="222">
        <v>4110</v>
      </c>
      <c r="D22" s="55" t="s">
        <v>197</v>
      </c>
      <c r="E22" s="35">
        <f>E23+E24</f>
        <v>3670</v>
      </c>
      <c r="F22" s="35">
        <f>F23+F24</f>
        <v>0</v>
      </c>
      <c r="G22" s="35">
        <f>G23+G24</f>
        <v>3670</v>
      </c>
      <c r="H22" s="35">
        <f>H23+H24</f>
        <v>3670</v>
      </c>
      <c r="I22" s="29">
        <f>H22</f>
        <v>3670</v>
      </c>
      <c r="J22" s="29"/>
    </row>
    <row r="23" spans="1:10" ht="15">
      <c r="A23" s="172"/>
      <c r="B23" s="38"/>
      <c r="C23" s="221"/>
      <c r="D23" s="239" t="s">
        <v>295</v>
      </c>
      <c r="E23" s="240"/>
      <c r="F23" s="240"/>
      <c r="G23" s="241">
        <f>E23+F23</f>
        <v>0</v>
      </c>
      <c r="H23" s="242">
        <f>G23</f>
        <v>0</v>
      </c>
      <c r="I23" s="29"/>
      <c r="J23" s="29"/>
    </row>
    <row r="24" spans="1:10" ht="15">
      <c r="A24" s="172"/>
      <c r="B24" s="38"/>
      <c r="C24" s="243"/>
      <c r="D24" s="239" t="s">
        <v>296</v>
      </c>
      <c r="E24" s="240">
        <f>3500+170</f>
        <v>3670</v>
      </c>
      <c r="F24" s="240"/>
      <c r="G24" s="241">
        <f>E24+F24</f>
        <v>3670</v>
      </c>
      <c r="H24" s="242">
        <f>G24</f>
        <v>3670</v>
      </c>
      <c r="I24" s="29"/>
      <c r="J24" s="29"/>
    </row>
    <row r="25" spans="1:10" ht="15">
      <c r="A25" s="172"/>
      <c r="B25" s="38"/>
      <c r="C25" s="222">
        <v>4120</v>
      </c>
      <c r="D25" s="55" t="s">
        <v>198</v>
      </c>
      <c r="E25" s="35">
        <f>E26+E27</f>
        <v>750</v>
      </c>
      <c r="F25" s="35">
        <f>F26+F27</f>
        <v>0</v>
      </c>
      <c r="G25" s="35">
        <f>G26+G27</f>
        <v>750</v>
      </c>
      <c r="H25" s="35">
        <f>H26+H27</f>
        <v>750</v>
      </c>
      <c r="I25" s="29">
        <f>H25</f>
        <v>750</v>
      </c>
      <c r="J25" s="29"/>
    </row>
    <row r="26" spans="1:10" ht="15">
      <c r="A26" s="172"/>
      <c r="B26" s="38"/>
      <c r="C26" s="221"/>
      <c r="D26" s="239" t="s">
        <v>295</v>
      </c>
      <c r="E26" s="240"/>
      <c r="F26" s="240"/>
      <c r="G26" s="241">
        <f>E26+F26</f>
        <v>0</v>
      </c>
      <c r="H26" s="242">
        <f>G26</f>
        <v>0</v>
      </c>
      <c r="I26" s="29"/>
      <c r="J26" s="29"/>
    </row>
    <row r="27" spans="1:10" ht="15">
      <c r="A27" s="172"/>
      <c r="B27" s="38"/>
      <c r="C27" s="243"/>
      <c r="D27" s="239" t="s">
        <v>296</v>
      </c>
      <c r="E27" s="240">
        <f>510+240</f>
        <v>750</v>
      </c>
      <c r="F27" s="240"/>
      <c r="G27" s="241">
        <f>E27+F27</f>
        <v>750</v>
      </c>
      <c r="H27" s="242">
        <f>G27</f>
        <v>750</v>
      </c>
      <c r="I27" s="29"/>
      <c r="J27" s="29"/>
    </row>
    <row r="28" spans="1:10" ht="15">
      <c r="A28" s="172"/>
      <c r="B28" s="38"/>
      <c r="C28" s="222">
        <v>4210</v>
      </c>
      <c r="D28" s="55" t="s">
        <v>193</v>
      </c>
      <c r="E28" s="35">
        <f>E29+E30</f>
        <v>1000</v>
      </c>
      <c r="F28" s="35">
        <f>F29+F30</f>
        <v>0</v>
      </c>
      <c r="G28" s="35">
        <f>G29+G30</f>
        <v>1000</v>
      </c>
      <c r="H28" s="35">
        <f>H29+H30</f>
        <v>1000</v>
      </c>
      <c r="I28" s="29"/>
      <c r="J28" s="29"/>
    </row>
    <row r="29" spans="1:10" ht="15">
      <c r="A29" s="172"/>
      <c r="B29" s="38"/>
      <c r="C29" s="221"/>
      <c r="D29" s="239" t="s">
        <v>295</v>
      </c>
      <c r="E29" s="240">
        <f>1000</f>
        <v>1000</v>
      </c>
      <c r="F29" s="240"/>
      <c r="G29" s="241">
        <f>E29+F29</f>
        <v>1000</v>
      </c>
      <c r="H29" s="242">
        <f>G29</f>
        <v>1000</v>
      </c>
      <c r="I29" s="29"/>
      <c r="J29" s="29"/>
    </row>
    <row r="30" spans="1:10" ht="15">
      <c r="A30" s="172"/>
      <c r="B30" s="38"/>
      <c r="C30" s="243"/>
      <c r="D30" s="239" t="s">
        <v>296</v>
      </c>
      <c r="E30" s="240"/>
      <c r="F30" s="240"/>
      <c r="G30" s="241">
        <f>E30+F30</f>
        <v>0</v>
      </c>
      <c r="H30" s="242">
        <f>G30</f>
        <v>0</v>
      </c>
      <c r="I30" s="29"/>
      <c r="J30" s="29"/>
    </row>
    <row r="31" spans="1:10" ht="15">
      <c r="A31" s="172"/>
      <c r="B31" s="221"/>
      <c r="C31" s="222">
        <v>4300</v>
      </c>
      <c r="D31" s="55" t="s">
        <v>201</v>
      </c>
      <c r="E31" s="35">
        <f>E32+E33</f>
        <v>2590</v>
      </c>
      <c r="F31" s="35">
        <f>F32+F33</f>
        <v>0</v>
      </c>
      <c r="G31" s="35">
        <f>G32+G33</f>
        <v>2590</v>
      </c>
      <c r="H31" s="35">
        <f>H32+H33</f>
        <v>2590</v>
      </c>
      <c r="I31" s="29"/>
      <c r="J31" s="29"/>
    </row>
    <row r="32" spans="1:10" ht="15">
      <c r="A32" s="172"/>
      <c r="B32" s="221"/>
      <c r="C32" s="221"/>
      <c r="D32" s="239" t="s">
        <v>295</v>
      </c>
      <c r="E32" s="240"/>
      <c r="F32" s="240"/>
      <c r="G32" s="241">
        <f>E32+F32</f>
        <v>0</v>
      </c>
      <c r="H32" s="242">
        <f>G32</f>
        <v>0</v>
      </c>
      <c r="I32" s="29"/>
      <c r="J32" s="29"/>
    </row>
    <row r="33" spans="1:10" ht="15">
      <c r="A33" s="172"/>
      <c r="B33" s="221"/>
      <c r="C33" s="243"/>
      <c r="D33" s="239" t="s">
        <v>296</v>
      </c>
      <c r="E33" s="240">
        <f>3300-170-240-300</f>
        <v>2590</v>
      </c>
      <c r="F33" s="240"/>
      <c r="G33" s="241">
        <f>E33+F33</f>
        <v>2590</v>
      </c>
      <c r="H33" s="242">
        <f>G33</f>
        <v>2590</v>
      </c>
      <c r="I33" s="29"/>
      <c r="J33" s="29"/>
    </row>
    <row r="34" spans="1:10" ht="15">
      <c r="A34" s="172"/>
      <c r="B34" s="221"/>
      <c r="C34" s="222">
        <v>4410</v>
      </c>
      <c r="D34" s="55" t="s">
        <v>202</v>
      </c>
      <c r="E34" s="35">
        <f>E35+E36</f>
        <v>0</v>
      </c>
      <c r="F34" s="35">
        <f>F35+F36</f>
        <v>0</v>
      </c>
      <c r="G34" s="35">
        <f>G35+G36</f>
        <v>0</v>
      </c>
      <c r="H34" s="35">
        <f>H35+H36</f>
        <v>0</v>
      </c>
      <c r="I34" s="29"/>
      <c r="J34" s="29"/>
    </row>
    <row r="35" spans="1:10" ht="15">
      <c r="A35" s="172"/>
      <c r="B35" s="221"/>
      <c r="C35" s="221"/>
      <c r="D35" s="239" t="s">
        <v>295</v>
      </c>
      <c r="E35" s="240"/>
      <c r="F35" s="240"/>
      <c r="G35" s="241">
        <f>E35+F35</f>
        <v>0</v>
      </c>
      <c r="H35" s="242">
        <f>G35</f>
        <v>0</v>
      </c>
      <c r="I35" s="29"/>
      <c r="J35" s="29"/>
    </row>
    <row r="36" spans="1:10" ht="15">
      <c r="A36" s="172"/>
      <c r="B36" s="221"/>
      <c r="C36" s="243"/>
      <c r="D36" s="239" t="s">
        <v>296</v>
      </c>
      <c r="E36" s="240"/>
      <c r="F36" s="240"/>
      <c r="G36" s="241">
        <f>E36+F36</f>
        <v>0</v>
      </c>
      <c r="H36" s="242">
        <f>G36</f>
        <v>0</v>
      </c>
      <c r="I36" s="29"/>
      <c r="J36" s="29"/>
    </row>
    <row r="37" spans="1:10" ht="15">
      <c r="A37" s="172"/>
      <c r="B37" s="221"/>
      <c r="C37" s="222">
        <v>4440</v>
      </c>
      <c r="D37" s="55" t="s">
        <v>210</v>
      </c>
      <c r="E37" s="35">
        <f>E38+E39</f>
        <v>1000</v>
      </c>
      <c r="F37" s="35">
        <f>F38+F39</f>
        <v>0</v>
      </c>
      <c r="G37" s="35">
        <f>G38+G39</f>
        <v>1000</v>
      </c>
      <c r="H37" s="35">
        <f>H38+H39</f>
        <v>1000</v>
      </c>
      <c r="I37" s="29"/>
      <c r="J37" s="29"/>
    </row>
    <row r="38" spans="1:10" ht="15">
      <c r="A38" s="172"/>
      <c r="B38" s="221"/>
      <c r="C38" s="221"/>
      <c r="D38" s="239" t="s">
        <v>295</v>
      </c>
      <c r="E38" s="240"/>
      <c r="F38" s="240"/>
      <c r="G38" s="241">
        <f>E38+F38</f>
        <v>0</v>
      </c>
      <c r="H38" s="242">
        <f>G38</f>
        <v>0</v>
      </c>
      <c r="I38" s="29"/>
      <c r="J38" s="29"/>
    </row>
    <row r="39" spans="1:10" ht="15">
      <c r="A39" s="172"/>
      <c r="B39" s="221"/>
      <c r="C39" s="243"/>
      <c r="D39" s="239" t="s">
        <v>296</v>
      </c>
      <c r="E39" s="240">
        <v>1000</v>
      </c>
      <c r="F39" s="240"/>
      <c r="G39" s="241">
        <f>E39+F39</f>
        <v>1000</v>
      </c>
      <c r="H39" s="242">
        <f>G39</f>
        <v>1000</v>
      </c>
      <c r="I39" s="29"/>
      <c r="J39" s="29"/>
    </row>
    <row r="40" spans="1:10" ht="25.5">
      <c r="A40" s="172"/>
      <c r="B40" s="221"/>
      <c r="C40" s="222">
        <v>4700</v>
      </c>
      <c r="D40" s="27" t="s">
        <v>211</v>
      </c>
      <c r="E40" s="35">
        <f>E41+E42</f>
        <v>0</v>
      </c>
      <c r="F40" s="35">
        <f>F41+F42</f>
        <v>0</v>
      </c>
      <c r="G40" s="35">
        <f>G41+G42</f>
        <v>0</v>
      </c>
      <c r="H40" s="35">
        <f>H41+H42</f>
        <v>0</v>
      </c>
      <c r="I40" s="29"/>
      <c r="J40" s="29"/>
    </row>
    <row r="41" spans="1:10" ht="15">
      <c r="A41" s="172"/>
      <c r="B41" s="221"/>
      <c r="C41" s="221"/>
      <c r="D41" s="239" t="s">
        <v>295</v>
      </c>
      <c r="E41" s="240"/>
      <c r="F41" s="240"/>
      <c r="G41" s="241">
        <f>E41+F41</f>
        <v>0</v>
      </c>
      <c r="H41" s="242">
        <f>G41</f>
        <v>0</v>
      </c>
      <c r="I41" s="29"/>
      <c r="J41" s="29"/>
    </row>
    <row r="42" spans="1:10" ht="15">
      <c r="A42" s="172"/>
      <c r="B42" s="221"/>
      <c r="C42" s="243"/>
      <c r="D42" s="239" t="s">
        <v>296</v>
      </c>
      <c r="E42" s="240"/>
      <c r="F42" s="240"/>
      <c r="G42" s="241">
        <f>E42+F42</f>
        <v>0</v>
      </c>
      <c r="H42" s="242">
        <f>G42</f>
        <v>0</v>
      </c>
      <c r="I42" s="29"/>
      <c r="J42" s="29"/>
    </row>
    <row r="43" spans="1:10" ht="15">
      <c r="A43" s="172"/>
      <c r="B43" s="221"/>
      <c r="C43" s="222">
        <v>4750</v>
      </c>
      <c r="D43" s="27" t="s">
        <v>291</v>
      </c>
      <c r="E43" s="35">
        <f>E44+E45</f>
        <v>0</v>
      </c>
      <c r="F43" s="35">
        <f>F44+F45</f>
        <v>0</v>
      </c>
      <c r="G43" s="35">
        <f>G44+G45</f>
        <v>0</v>
      </c>
      <c r="H43" s="35">
        <f>H44+H45</f>
        <v>0</v>
      </c>
      <c r="I43" s="29"/>
      <c r="J43" s="29"/>
    </row>
    <row r="44" spans="1:10" ht="15">
      <c r="A44" s="172"/>
      <c r="B44" s="221"/>
      <c r="C44" s="221"/>
      <c r="D44" s="239" t="s">
        <v>295</v>
      </c>
      <c r="E44" s="240"/>
      <c r="F44" s="240"/>
      <c r="G44" s="241">
        <f>E44+F44</f>
        <v>0</v>
      </c>
      <c r="H44" s="242">
        <f>G44</f>
        <v>0</v>
      </c>
      <c r="I44" s="29"/>
      <c r="J44" s="29"/>
    </row>
    <row r="45" spans="1:10" ht="15">
      <c r="A45" s="176"/>
      <c r="B45" s="243"/>
      <c r="C45" s="243"/>
      <c r="D45" s="239" t="s">
        <v>296</v>
      </c>
      <c r="E45" s="240"/>
      <c r="F45" s="240"/>
      <c r="G45" s="241">
        <f>E45+F45</f>
        <v>0</v>
      </c>
      <c r="H45" s="242">
        <f>G45</f>
        <v>0</v>
      </c>
      <c r="I45" s="29"/>
      <c r="J45" s="29"/>
    </row>
    <row r="46" spans="1:10" ht="35.25" customHeight="1">
      <c r="A46" s="244"/>
      <c r="B46" s="22" t="s">
        <v>107</v>
      </c>
      <c r="C46" s="376" t="s">
        <v>108</v>
      </c>
      <c r="D46" s="376"/>
      <c r="E46" s="23">
        <f aca="true" t="shared" si="2" ref="E46:J46">SUM(E47)</f>
        <v>10173</v>
      </c>
      <c r="F46" s="23">
        <f t="shared" si="2"/>
        <v>0</v>
      </c>
      <c r="G46" s="23">
        <f t="shared" si="2"/>
        <v>10173</v>
      </c>
      <c r="H46" s="23">
        <f t="shared" si="2"/>
        <v>10173</v>
      </c>
      <c r="I46" s="43">
        <f t="shared" si="2"/>
        <v>0</v>
      </c>
      <c r="J46" s="43">
        <f t="shared" si="2"/>
        <v>0</v>
      </c>
    </row>
    <row r="47" spans="1:10" ht="12.75" customHeight="1">
      <c r="A47" s="179"/>
      <c r="B47" s="38"/>
      <c r="C47" s="245" t="s">
        <v>238</v>
      </c>
      <c r="D47" s="246" t="s">
        <v>239</v>
      </c>
      <c r="E47" s="35">
        <f aca="true" t="shared" si="3" ref="E47:J47">E48+E49</f>
        <v>10173</v>
      </c>
      <c r="F47" s="35">
        <f t="shared" si="3"/>
        <v>0</v>
      </c>
      <c r="G47" s="35">
        <f t="shared" si="3"/>
        <v>10173</v>
      </c>
      <c r="H47" s="35">
        <f t="shared" si="3"/>
        <v>10173</v>
      </c>
      <c r="I47" s="35">
        <f t="shared" si="3"/>
        <v>0</v>
      </c>
      <c r="J47" s="35">
        <f t="shared" si="3"/>
        <v>0</v>
      </c>
    </row>
    <row r="48" spans="1:10" ht="12.75" customHeight="1">
      <c r="A48" s="179"/>
      <c r="B48" s="38"/>
      <c r="C48" s="40"/>
      <c r="D48" s="239" t="s">
        <v>297</v>
      </c>
      <c r="E48" s="240">
        <v>6383</v>
      </c>
      <c r="F48" s="240"/>
      <c r="G48" s="241">
        <f>E48+F48</f>
        <v>6383</v>
      </c>
      <c r="H48" s="240">
        <f>G48</f>
        <v>6383</v>
      </c>
      <c r="I48" s="29"/>
      <c r="J48" s="29"/>
    </row>
    <row r="49" spans="1:10" ht="12.75" customHeight="1">
      <c r="A49" s="179"/>
      <c r="B49" s="62"/>
      <c r="C49" s="25"/>
      <c r="D49" s="239" t="s">
        <v>296</v>
      </c>
      <c r="E49" s="240">
        <v>3790</v>
      </c>
      <c r="F49" s="240"/>
      <c r="G49" s="241">
        <f>E49+F49</f>
        <v>3790</v>
      </c>
      <c r="H49" s="240">
        <f>G49</f>
        <v>3790</v>
      </c>
      <c r="I49" s="29"/>
      <c r="J49" s="29"/>
    </row>
    <row r="50" spans="1:10" ht="12.75" customHeight="1">
      <c r="A50" s="31"/>
      <c r="B50" s="65">
        <v>85214</v>
      </c>
      <c r="C50" s="372" t="s">
        <v>240</v>
      </c>
      <c r="D50" s="372"/>
      <c r="E50" s="68">
        <f>E51+E54</f>
        <v>114111</v>
      </c>
      <c r="F50" s="68">
        <f>F51+F54</f>
        <v>0</v>
      </c>
      <c r="G50" s="68">
        <f>G51+G54</f>
        <v>114111</v>
      </c>
      <c r="H50" s="68">
        <f>H51+H54</f>
        <v>114111</v>
      </c>
      <c r="I50" s="155">
        <f>SUM(I51:I54)</f>
        <v>0</v>
      </c>
      <c r="J50" s="155">
        <f>SUM(J51:J54)</f>
        <v>0</v>
      </c>
    </row>
    <row r="51" spans="1:10" ht="12.75" customHeight="1">
      <c r="A51" s="31"/>
      <c r="B51" s="66"/>
      <c r="C51" s="222">
        <v>3110</v>
      </c>
      <c r="D51" s="55" t="s">
        <v>237</v>
      </c>
      <c r="E51" s="35">
        <f>E52+E53</f>
        <v>104251</v>
      </c>
      <c r="F51" s="35">
        <f>F52+F53</f>
        <v>0</v>
      </c>
      <c r="G51" s="35">
        <f>G52+G53</f>
        <v>104251</v>
      </c>
      <c r="H51" s="35">
        <f>H52+H53</f>
        <v>104251</v>
      </c>
      <c r="I51" s="29"/>
      <c r="J51" s="29"/>
    </row>
    <row r="52" spans="1:10" ht="12.75" customHeight="1">
      <c r="A52" s="31"/>
      <c r="B52" s="66"/>
      <c r="C52" s="221"/>
      <c r="D52" s="239" t="s">
        <v>295</v>
      </c>
      <c r="E52" s="240">
        <v>10000</v>
      </c>
      <c r="F52" s="240"/>
      <c r="G52" s="241">
        <f>E52+F52</f>
        <v>10000</v>
      </c>
      <c r="H52" s="242">
        <f>G52</f>
        <v>10000</v>
      </c>
      <c r="I52" s="29"/>
      <c r="J52" s="29"/>
    </row>
    <row r="53" spans="1:10" ht="12.75" customHeight="1">
      <c r="A53" s="31"/>
      <c r="B53" s="66"/>
      <c r="C53" s="221"/>
      <c r="D53" s="239" t="s">
        <v>297</v>
      </c>
      <c r="E53" s="240">
        <v>94251</v>
      </c>
      <c r="F53" s="240"/>
      <c r="G53" s="241">
        <f>E53+F53</f>
        <v>94251</v>
      </c>
      <c r="H53" s="242">
        <f>G53</f>
        <v>94251</v>
      </c>
      <c r="I53" s="29"/>
      <c r="J53" s="29"/>
    </row>
    <row r="54" spans="1:10" ht="12.75" customHeight="1">
      <c r="A54" s="31"/>
      <c r="B54" s="169"/>
      <c r="C54" s="60">
        <v>3119</v>
      </c>
      <c r="D54" s="55" t="s">
        <v>237</v>
      </c>
      <c r="E54" s="35">
        <v>9860</v>
      </c>
      <c r="F54" s="35"/>
      <c r="G54" s="238">
        <f>E54+F54</f>
        <v>9860</v>
      </c>
      <c r="H54" s="29">
        <f>E54</f>
        <v>9860</v>
      </c>
      <c r="I54" s="29"/>
      <c r="J54" s="29"/>
    </row>
    <row r="55" spans="1:10" ht="12.75" customHeight="1">
      <c r="A55" s="31"/>
      <c r="B55" s="54" t="s">
        <v>241</v>
      </c>
      <c r="C55" s="404" t="s">
        <v>242</v>
      </c>
      <c r="D55" s="404"/>
      <c r="E55" s="23">
        <f aca="true" t="shared" si="4" ref="E55:J55">SUM(E56)</f>
        <v>90000</v>
      </c>
      <c r="F55" s="23">
        <f t="shared" si="4"/>
        <v>0</v>
      </c>
      <c r="G55" s="23">
        <f t="shared" si="4"/>
        <v>90000</v>
      </c>
      <c r="H55" s="43">
        <f t="shared" si="4"/>
        <v>90000</v>
      </c>
      <c r="I55" s="43">
        <f t="shared" si="4"/>
        <v>0</v>
      </c>
      <c r="J55" s="43">
        <f t="shared" si="4"/>
        <v>0</v>
      </c>
    </row>
    <row r="56" spans="1:10" ht="12.75" customHeight="1">
      <c r="A56" s="31"/>
      <c r="B56" s="52"/>
      <c r="C56" s="60">
        <v>3110</v>
      </c>
      <c r="D56" s="55" t="s">
        <v>237</v>
      </c>
      <c r="E56" s="35">
        <v>90000</v>
      </c>
      <c r="F56" s="35"/>
      <c r="G56" s="238">
        <f>E56+F56</f>
        <v>90000</v>
      </c>
      <c r="H56" s="29">
        <f>G56</f>
        <v>90000</v>
      </c>
      <c r="I56" s="29"/>
      <c r="J56" s="29"/>
    </row>
    <row r="57" spans="1:10" ht="12.75" customHeight="1">
      <c r="A57" s="31"/>
      <c r="B57" s="22" t="s">
        <v>113</v>
      </c>
      <c r="C57" s="371" t="s">
        <v>114</v>
      </c>
      <c r="D57" s="371"/>
      <c r="E57" s="16">
        <f aca="true" t="shared" si="5" ref="E57:J57">SUM(E58)</f>
        <v>29475</v>
      </c>
      <c r="F57" s="16">
        <f t="shared" si="5"/>
        <v>0</v>
      </c>
      <c r="G57" s="16">
        <f t="shared" si="5"/>
        <v>29475</v>
      </c>
      <c r="H57" s="43">
        <f t="shared" si="5"/>
        <v>29475</v>
      </c>
      <c r="I57" s="43">
        <f t="shared" si="5"/>
        <v>0</v>
      </c>
      <c r="J57" s="43">
        <f t="shared" si="5"/>
        <v>0</v>
      </c>
    </row>
    <row r="58" spans="1:10" ht="12.75" customHeight="1">
      <c r="A58" s="31"/>
      <c r="B58" s="124"/>
      <c r="C58" s="125">
        <v>3110</v>
      </c>
      <c r="D58" s="126" t="s">
        <v>298</v>
      </c>
      <c r="E58" s="35">
        <v>29475</v>
      </c>
      <c r="F58" s="35"/>
      <c r="G58" s="238">
        <f>E58+F58</f>
        <v>29475</v>
      </c>
      <c r="H58" s="29">
        <f>G58</f>
        <v>29475</v>
      </c>
      <c r="I58" s="29"/>
      <c r="J58" s="29"/>
    </row>
    <row r="59" spans="1:10" ht="12.75" customHeight="1">
      <c r="A59" s="163"/>
      <c r="B59" s="65">
        <v>85219</v>
      </c>
      <c r="C59" s="371" t="s">
        <v>116</v>
      </c>
      <c r="D59" s="371"/>
      <c r="E59" s="68">
        <f aca="true" t="shared" si="6" ref="E59:J59">E60+E64+E67+E70+E73+E74+E75+E76+E77+E78+E79+E61</f>
        <v>169968</v>
      </c>
      <c r="F59" s="68">
        <f t="shared" si="6"/>
        <v>0</v>
      </c>
      <c r="G59" s="68">
        <f t="shared" si="6"/>
        <v>169968</v>
      </c>
      <c r="H59" s="68">
        <f t="shared" si="6"/>
        <v>169968</v>
      </c>
      <c r="I59" s="68">
        <f t="shared" si="6"/>
        <v>0</v>
      </c>
      <c r="J59" s="68">
        <f t="shared" si="6"/>
        <v>0</v>
      </c>
    </row>
    <row r="60" spans="1:10" ht="12.75" customHeight="1">
      <c r="A60" s="31"/>
      <c r="B60" s="66"/>
      <c r="C60" s="33">
        <v>3020</v>
      </c>
      <c r="D60" s="55" t="s">
        <v>204</v>
      </c>
      <c r="E60" s="238">
        <v>800</v>
      </c>
      <c r="F60" s="238"/>
      <c r="G60" s="238">
        <f>E60+F60</f>
        <v>800</v>
      </c>
      <c r="H60" s="29">
        <f>G60</f>
        <v>800</v>
      </c>
      <c r="I60" s="29"/>
      <c r="J60" s="29"/>
    </row>
    <row r="61" spans="1:10" ht="12.75" customHeight="1">
      <c r="A61" s="31"/>
      <c r="B61" s="221"/>
      <c r="C61" s="222">
        <v>4010</v>
      </c>
      <c r="D61" s="55" t="s">
        <v>195</v>
      </c>
      <c r="E61" s="35">
        <f aca="true" t="shared" si="7" ref="E61:J61">E62+E63</f>
        <v>112468</v>
      </c>
      <c r="F61" s="35">
        <f t="shared" si="7"/>
        <v>-2300</v>
      </c>
      <c r="G61" s="35">
        <f t="shared" si="7"/>
        <v>110168</v>
      </c>
      <c r="H61" s="35">
        <f t="shared" si="7"/>
        <v>110168</v>
      </c>
      <c r="I61" s="35">
        <f t="shared" si="7"/>
        <v>0</v>
      </c>
      <c r="J61" s="35">
        <f t="shared" si="7"/>
        <v>0</v>
      </c>
    </row>
    <row r="62" spans="1:10" ht="12.75" customHeight="1">
      <c r="A62" s="31"/>
      <c r="B62" s="221"/>
      <c r="C62" s="221"/>
      <c r="D62" s="239" t="s">
        <v>295</v>
      </c>
      <c r="E62" s="240">
        <v>50000</v>
      </c>
      <c r="F62" s="240">
        <v>-2300</v>
      </c>
      <c r="G62" s="241">
        <f>E62+F62</f>
        <v>47700</v>
      </c>
      <c r="H62" s="242">
        <f>G62</f>
        <v>47700</v>
      </c>
      <c r="I62" s="29"/>
      <c r="J62" s="29"/>
    </row>
    <row r="63" spans="1:10" ht="12.75" customHeight="1">
      <c r="A63" s="31"/>
      <c r="B63" s="221"/>
      <c r="C63" s="243"/>
      <c r="D63" s="239" t="s">
        <v>297</v>
      </c>
      <c r="E63" s="240">
        <v>62468</v>
      </c>
      <c r="F63" s="240"/>
      <c r="G63" s="241">
        <f>E63+F63</f>
        <v>62468</v>
      </c>
      <c r="H63" s="242">
        <f>G63</f>
        <v>62468</v>
      </c>
      <c r="I63" s="29"/>
      <c r="J63" s="29"/>
    </row>
    <row r="64" spans="1:10" ht="12.75" customHeight="1">
      <c r="A64" s="31"/>
      <c r="B64" s="221"/>
      <c r="C64" s="222">
        <v>4040</v>
      </c>
      <c r="D64" s="55" t="s">
        <v>196</v>
      </c>
      <c r="E64" s="35">
        <f aca="true" t="shared" si="8" ref="E64:J64">E65+E66</f>
        <v>10500</v>
      </c>
      <c r="F64" s="35">
        <f t="shared" si="8"/>
        <v>2300</v>
      </c>
      <c r="G64" s="35">
        <f t="shared" si="8"/>
        <v>12800</v>
      </c>
      <c r="H64" s="35">
        <f t="shared" si="8"/>
        <v>12800</v>
      </c>
      <c r="I64" s="35">
        <f t="shared" si="8"/>
        <v>0</v>
      </c>
      <c r="J64" s="35">
        <f t="shared" si="8"/>
        <v>0</v>
      </c>
    </row>
    <row r="65" spans="1:10" ht="12.75" customHeight="1">
      <c r="A65" s="31"/>
      <c r="B65" s="221"/>
      <c r="C65" s="221"/>
      <c r="D65" s="239" t="s">
        <v>295</v>
      </c>
      <c r="E65" s="240">
        <v>5000</v>
      </c>
      <c r="F65" s="240">
        <v>2300</v>
      </c>
      <c r="G65" s="241">
        <f>E65+F65</f>
        <v>7300</v>
      </c>
      <c r="H65" s="242">
        <f>G65</f>
        <v>7300</v>
      </c>
      <c r="I65" s="29"/>
      <c r="J65" s="29"/>
    </row>
    <row r="66" spans="1:10" ht="12.75" customHeight="1">
      <c r="A66" s="31"/>
      <c r="B66" s="221"/>
      <c r="C66" s="243"/>
      <c r="D66" s="239" t="s">
        <v>297</v>
      </c>
      <c r="E66" s="240">
        <v>5500</v>
      </c>
      <c r="F66" s="240"/>
      <c r="G66" s="241">
        <f>E66+F66</f>
        <v>5500</v>
      </c>
      <c r="H66" s="242">
        <f>G66</f>
        <v>5500</v>
      </c>
      <c r="I66" s="29"/>
      <c r="J66" s="29"/>
    </row>
    <row r="67" spans="1:10" ht="12.75" customHeight="1">
      <c r="A67" s="31"/>
      <c r="B67" s="221"/>
      <c r="C67" s="222">
        <v>4110</v>
      </c>
      <c r="D67" s="55" t="s">
        <v>197</v>
      </c>
      <c r="E67" s="35">
        <f aca="true" t="shared" si="9" ref="E67:J67">E68+E69</f>
        <v>17400</v>
      </c>
      <c r="F67" s="35">
        <f t="shared" si="9"/>
        <v>0</v>
      </c>
      <c r="G67" s="35">
        <f t="shared" si="9"/>
        <v>17400</v>
      </c>
      <c r="H67" s="35">
        <f t="shared" si="9"/>
        <v>17400</v>
      </c>
      <c r="I67" s="35">
        <f t="shared" si="9"/>
        <v>0</v>
      </c>
      <c r="J67" s="35">
        <f t="shared" si="9"/>
        <v>0</v>
      </c>
    </row>
    <row r="68" spans="1:10" ht="12.75" customHeight="1">
      <c r="A68" s="31"/>
      <c r="B68" s="221"/>
      <c r="C68" s="221"/>
      <c r="D68" s="239" t="s">
        <v>295</v>
      </c>
      <c r="E68" s="240">
        <v>11400</v>
      </c>
      <c r="F68" s="240"/>
      <c r="G68" s="241">
        <f>E68+F68</f>
        <v>11400</v>
      </c>
      <c r="H68" s="242">
        <f>G68</f>
        <v>11400</v>
      </c>
      <c r="I68" s="29"/>
      <c r="J68" s="29"/>
    </row>
    <row r="69" spans="1:10" ht="12.75" customHeight="1">
      <c r="A69" s="31"/>
      <c r="B69" s="221"/>
      <c r="C69" s="243"/>
      <c r="D69" s="239" t="s">
        <v>297</v>
      </c>
      <c r="E69" s="240">
        <v>6000</v>
      </c>
      <c r="F69" s="240"/>
      <c r="G69" s="241">
        <f>E69+F69</f>
        <v>6000</v>
      </c>
      <c r="H69" s="242">
        <f>G69</f>
        <v>6000</v>
      </c>
      <c r="I69" s="29"/>
      <c r="J69" s="29"/>
    </row>
    <row r="70" spans="1:10" ht="12.75" customHeight="1">
      <c r="A70" s="31"/>
      <c r="B70" s="221"/>
      <c r="C70" s="222">
        <v>4120</v>
      </c>
      <c r="D70" s="55" t="s">
        <v>198</v>
      </c>
      <c r="E70" s="35">
        <f aca="true" t="shared" si="10" ref="E70:J70">E71+E72</f>
        <v>3300</v>
      </c>
      <c r="F70" s="35">
        <f t="shared" si="10"/>
        <v>0</v>
      </c>
      <c r="G70" s="35">
        <f t="shared" si="10"/>
        <v>3300</v>
      </c>
      <c r="H70" s="35">
        <f t="shared" si="10"/>
        <v>3300</v>
      </c>
      <c r="I70" s="35">
        <f t="shared" si="10"/>
        <v>0</v>
      </c>
      <c r="J70" s="35">
        <f t="shared" si="10"/>
        <v>0</v>
      </c>
    </row>
    <row r="71" spans="1:10" ht="12.75" customHeight="1">
      <c r="A71" s="31"/>
      <c r="B71" s="221"/>
      <c r="C71" s="221"/>
      <c r="D71" s="239" t="s">
        <v>295</v>
      </c>
      <c r="E71" s="240">
        <v>2300</v>
      </c>
      <c r="F71" s="240"/>
      <c r="G71" s="241">
        <f aca="true" t="shared" si="11" ref="G71:G79">E71+F71</f>
        <v>2300</v>
      </c>
      <c r="H71" s="242">
        <f aca="true" t="shared" si="12" ref="H71:H79">G71</f>
        <v>2300</v>
      </c>
      <c r="I71" s="29"/>
      <c r="J71" s="29"/>
    </row>
    <row r="72" spans="1:10" ht="12.75" customHeight="1">
      <c r="A72" s="31"/>
      <c r="B72" s="221"/>
      <c r="C72" s="243"/>
      <c r="D72" s="239" t="s">
        <v>297</v>
      </c>
      <c r="E72" s="240">
        <v>1000</v>
      </c>
      <c r="F72" s="240"/>
      <c r="G72" s="241">
        <f t="shared" si="11"/>
        <v>1000</v>
      </c>
      <c r="H72" s="242">
        <f t="shared" si="12"/>
        <v>1000</v>
      </c>
      <c r="I72" s="29"/>
      <c r="J72" s="29"/>
    </row>
    <row r="73" spans="1:10" ht="12.75" customHeight="1">
      <c r="A73" s="31"/>
      <c r="B73" s="221"/>
      <c r="C73" s="33">
        <v>4170</v>
      </c>
      <c r="D73" s="51" t="s">
        <v>205</v>
      </c>
      <c r="E73" s="35"/>
      <c r="F73" s="35"/>
      <c r="G73" s="238">
        <f t="shared" si="11"/>
        <v>0</v>
      </c>
      <c r="H73" s="29">
        <f t="shared" si="12"/>
        <v>0</v>
      </c>
      <c r="I73" s="29">
        <f>H73</f>
        <v>0</v>
      </c>
      <c r="J73" s="29"/>
    </row>
    <row r="74" spans="1:10" ht="12.75" customHeight="1">
      <c r="A74" s="31"/>
      <c r="B74" s="221"/>
      <c r="C74" s="33">
        <v>4210</v>
      </c>
      <c r="D74" s="55" t="s">
        <v>193</v>
      </c>
      <c r="E74" s="35">
        <v>7000</v>
      </c>
      <c r="F74" s="35"/>
      <c r="G74" s="238">
        <f t="shared" si="11"/>
        <v>7000</v>
      </c>
      <c r="H74" s="29">
        <f t="shared" si="12"/>
        <v>7000</v>
      </c>
      <c r="I74" s="29"/>
      <c r="J74" s="29"/>
    </row>
    <row r="75" spans="1:10" ht="12.75" customHeight="1">
      <c r="A75" s="31"/>
      <c r="B75" s="221"/>
      <c r="C75" s="33">
        <v>4300</v>
      </c>
      <c r="D75" s="55" t="s">
        <v>201</v>
      </c>
      <c r="E75" s="35">
        <v>10000</v>
      </c>
      <c r="F75" s="35"/>
      <c r="G75" s="238">
        <f t="shared" si="11"/>
        <v>10000</v>
      </c>
      <c r="H75" s="29">
        <f t="shared" si="12"/>
        <v>10000</v>
      </c>
      <c r="I75" s="29"/>
      <c r="J75" s="29"/>
    </row>
    <row r="76" spans="1:10" ht="12.75" customHeight="1">
      <c r="A76" s="31"/>
      <c r="B76" s="221"/>
      <c r="C76" s="33">
        <v>4410</v>
      </c>
      <c r="D76" s="55" t="s">
        <v>202</v>
      </c>
      <c r="E76" s="35">
        <v>4000</v>
      </c>
      <c r="F76" s="35"/>
      <c r="G76" s="238">
        <f t="shared" si="11"/>
        <v>4000</v>
      </c>
      <c r="H76" s="29">
        <f t="shared" si="12"/>
        <v>4000</v>
      </c>
      <c r="I76" s="29"/>
      <c r="J76" s="29"/>
    </row>
    <row r="77" spans="1:10" ht="12.75" customHeight="1">
      <c r="A77" s="31"/>
      <c r="B77" s="221"/>
      <c r="C77" s="33">
        <v>4430</v>
      </c>
      <c r="D77" s="55" t="s">
        <v>243</v>
      </c>
      <c r="E77" s="35">
        <v>500</v>
      </c>
      <c r="F77" s="35"/>
      <c r="G77" s="238">
        <f t="shared" si="11"/>
        <v>500</v>
      </c>
      <c r="H77" s="29">
        <f t="shared" si="12"/>
        <v>500</v>
      </c>
      <c r="I77" s="29"/>
      <c r="J77" s="29"/>
    </row>
    <row r="78" spans="1:10" ht="12.75" customHeight="1">
      <c r="A78" s="31"/>
      <c r="B78" s="221"/>
      <c r="C78" s="33">
        <v>4440</v>
      </c>
      <c r="D78" s="55" t="s">
        <v>210</v>
      </c>
      <c r="E78" s="35">
        <v>2000</v>
      </c>
      <c r="F78" s="35"/>
      <c r="G78" s="238">
        <f t="shared" si="11"/>
        <v>2000</v>
      </c>
      <c r="H78" s="29">
        <f t="shared" si="12"/>
        <v>2000</v>
      </c>
      <c r="I78" s="29"/>
      <c r="J78" s="29"/>
    </row>
    <row r="79" spans="1:10" ht="12.75">
      <c r="A79" s="31"/>
      <c r="B79" s="221"/>
      <c r="C79" s="60">
        <v>4700</v>
      </c>
      <c r="D79" s="55" t="s">
        <v>211</v>
      </c>
      <c r="E79" s="35">
        <v>2000</v>
      </c>
      <c r="F79" s="35"/>
      <c r="G79" s="238">
        <f t="shared" si="11"/>
        <v>2000</v>
      </c>
      <c r="H79" s="29">
        <f t="shared" si="12"/>
        <v>2000</v>
      </c>
      <c r="I79" s="29"/>
      <c r="J79" s="29"/>
    </row>
    <row r="80" spans="1:10" ht="12.75" customHeight="1">
      <c r="A80" s="31"/>
      <c r="B80" s="65">
        <v>85295</v>
      </c>
      <c r="C80" s="371" t="s">
        <v>117</v>
      </c>
      <c r="D80" s="371"/>
      <c r="E80" s="68">
        <f>SUM(E81:E81)</f>
        <v>115119</v>
      </c>
      <c r="F80" s="68">
        <f>SUM(F81:F81)</f>
        <v>0</v>
      </c>
      <c r="G80" s="68">
        <f>SUM(G81:G81)</f>
        <v>115119</v>
      </c>
      <c r="H80" s="156">
        <f>SUM(H81)</f>
        <v>115119</v>
      </c>
      <c r="I80" s="156">
        <f>SUM(I81)</f>
        <v>0</v>
      </c>
      <c r="J80" s="157">
        <f>SUM(J81)</f>
        <v>0</v>
      </c>
    </row>
    <row r="81" spans="1:10" ht="12.75">
      <c r="A81" s="31"/>
      <c r="B81" s="221"/>
      <c r="C81" s="222">
        <v>3110</v>
      </c>
      <c r="D81" s="55" t="s">
        <v>237</v>
      </c>
      <c r="E81" s="35">
        <f>E82+E83</f>
        <v>115119</v>
      </c>
      <c r="F81" s="35"/>
      <c r="G81" s="238">
        <f>E81+F81</f>
        <v>115119</v>
      </c>
      <c r="H81" s="35">
        <f>G81</f>
        <v>115119</v>
      </c>
      <c r="I81" s="35">
        <f>I82+I83</f>
        <v>0</v>
      </c>
      <c r="J81" s="35">
        <f>J82+J83</f>
        <v>0</v>
      </c>
    </row>
    <row r="82" spans="1:10" ht="12.75">
      <c r="A82" s="31"/>
      <c r="B82" s="221"/>
      <c r="C82" s="221"/>
      <c r="D82" s="239" t="s">
        <v>295</v>
      </c>
      <c r="E82" s="240">
        <v>20000</v>
      </c>
      <c r="F82" s="240"/>
      <c r="G82" s="241">
        <f>E82+F82</f>
        <v>20000</v>
      </c>
      <c r="H82" s="240">
        <f>G82</f>
        <v>20000</v>
      </c>
      <c r="I82" s="29"/>
      <c r="J82" s="29"/>
    </row>
    <row r="83" spans="1:10" ht="12.75">
      <c r="A83" s="72"/>
      <c r="B83" s="243"/>
      <c r="C83" s="243"/>
      <c r="D83" s="239" t="s">
        <v>297</v>
      </c>
      <c r="E83" s="240">
        <v>95119</v>
      </c>
      <c r="F83" s="240"/>
      <c r="G83" s="241">
        <f>E83+F83</f>
        <v>95119</v>
      </c>
      <c r="H83" s="240">
        <f>G83</f>
        <v>95119</v>
      </c>
      <c r="I83" s="29"/>
      <c r="J83" s="29"/>
    </row>
    <row r="84" spans="1:10" ht="15">
      <c r="A84" s="69">
        <v>853</v>
      </c>
      <c r="B84" s="402" t="s">
        <v>299</v>
      </c>
      <c r="C84" s="402"/>
      <c r="D84" s="402"/>
      <c r="E84" s="174">
        <f aca="true" t="shared" si="13" ref="E84:J84">SUM(E85)</f>
        <v>0</v>
      </c>
      <c r="F84" s="174">
        <f t="shared" si="13"/>
        <v>0</v>
      </c>
      <c r="G84" s="174">
        <f t="shared" si="13"/>
        <v>0</v>
      </c>
      <c r="H84" s="173">
        <f t="shared" si="13"/>
        <v>0</v>
      </c>
      <c r="I84" s="173">
        <f t="shared" si="13"/>
        <v>0</v>
      </c>
      <c r="J84" s="173">
        <f t="shared" si="13"/>
        <v>0</v>
      </c>
    </row>
    <row r="85" spans="1:10" ht="13.5" customHeight="1">
      <c r="A85" s="172"/>
      <c r="B85" s="65">
        <v>85395</v>
      </c>
      <c r="C85" s="371" t="s">
        <v>117</v>
      </c>
      <c r="D85" s="371"/>
      <c r="E85" s="68">
        <f aca="true" t="shared" si="14" ref="E85:J85">SUM(E86:E103)</f>
        <v>0</v>
      </c>
      <c r="F85" s="68">
        <f t="shared" si="14"/>
        <v>0</v>
      </c>
      <c r="G85" s="68">
        <f t="shared" si="14"/>
        <v>0</v>
      </c>
      <c r="H85" s="175">
        <f t="shared" si="14"/>
        <v>0</v>
      </c>
      <c r="I85" s="175">
        <f t="shared" si="14"/>
        <v>0</v>
      </c>
      <c r="J85" s="175">
        <f t="shared" si="14"/>
        <v>0</v>
      </c>
    </row>
    <row r="86" spans="1:10" ht="15">
      <c r="A86" s="172"/>
      <c r="B86" s="66"/>
      <c r="C86" s="60">
        <v>4017</v>
      </c>
      <c r="D86" s="55" t="s">
        <v>195</v>
      </c>
      <c r="E86" s="35"/>
      <c r="F86" s="35"/>
      <c r="G86" s="238">
        <f aca="true" t="shared" si="15" ref="G86:G103">E86+F86</f>
        <v>0</v>
      </c>
      <c r="H86" s="29"/>
      <c r="I86" s="29"/>
      <c r="J86" s="29"/>
    </row>
    <row r="87" spans="1:10" ht="15">
      <c r="A87" s="172"/>
      <c r="B87" s="66"/>
      <c r="C87" s="60">
        <v>4019</v>
      </c>
      <c r="D87" s="55" t="s">
        <v>195</v>
      </c>
      <c r="E87" s="35"/>
      <c r="F87" s="35"/>
      <c r="G87" s="238">
        <f t="shared" si="15"/>
        <v>0</v>
      </c>
      <c r="H87" s="29"/>
      <c r="I87" s="29"/>
      <c r="J87" s="29"/>
    </row>
    <row r="88" spans="1:10" ht="15">
      <c r="A88" s="172"/>
      <c r="B88" s="66"/>
      <c r="C88" s="60">
        <v>4047</v>
      </c>
      <c r="D88" s="55" t="s">
        <v>196</v>
      </c>
      <c r="E88" s="35"/>
      <c r="F88" s="35"/>
      <c r="G88" s="238">
        <f t="shared" si="15"/>
        <v>0</v>
      </c>
      <c r="H88" s="29"/>
      <c r="I88" s="29"/>
      <c r="J88" s="29"/>
    </row>
    <row r="89" spans="1:10" ht="15">
      <c r="A89" s="172"/>
      <c r="B89" s="66"/>
      <c r="C89" s="60">
        <v>4049</v>
      </c>
      <c r="D89" s="55" t="s">
        <v>196</v>
      </c>
      <c r="E89" s="35"/>
      <c r="F89" s="35"/>
      <c r="G89" s="238">
        <f t="shared" si="15"/>
        <v>0</v>
      </c>
      <c r="H89" s="29"/>
      <c r="I89" s="29"/>
      <c r="J89" s="29"/>
    </row>
    <row r="90" spans="1:10" ht="15">
      <c r="A90" s="172"/>
      <c r="B90" s="66"/>
      <c r="C90" s="33">
        <v>4117</v>
      </c>
      <c r="D90" s="55" t="s">
        <v>197</v>
      </c>
      <c r="E90" s="35"/>
      <c r="F90" s="35"/>
      <c r="G90" s="238">
        <f t="shared" si="15"/>
        <v>0</v>
      </c>
      <c r="H90" s="29"/>
      <c r="I90" s="29"/>
      <c r="J90" s="29"/>
    </row>
    <row r="91" spans="1:10" ht="15">
      <c r="A91" s="172"/>
      <c r="B91" s="66"/>
      <c r="C91" s="33">
        <v>4119</v>
      </c>
      <c r="D91" s="55" t="s">
        <v>197</v>
      </c>
      <c r="E91" s="35"/>
      <c r="F91" s="35"/>
      <c r="G91" s="238">
        <f t="shared" si="15"/>
        <v>0</v>
      </c>
      <c r="H91" s="29"/>
      <c r="I91" s="29"/>
      <c r="J91" s="29"/>
    </row>
    <row r="92" spans="1:10" ht="15">
      <c r="A92" s="172"/>
      <c r="B92" s="66"/>
      <c r="C92" s="33">
        <v>4127</v>
      </c>
      <c r="D92" s="55" t="s">
        <v>198</v>
      </c>
      <c r="E92" s="35"/>
      <c r="F92" s="35"/>
      <c r="G92" s="238">
        <f t="shared" si="15"/>
        <v>0</v>
      </c>
      <c r="H92" s="29"/>
      <c r="I92" s="29"/>
      <c r="J92" s="29"/>
    </row>
    <row r="93" spans="1:10" ht="15">
      <c r="A93" s="172"/>
      <c r="B93" s="66"/>
      <c r="C93" s="33">
        <v>4129</v>
      </c>
      <c r="D93" s="55" t="s">
        <v>198</v>
      </c>
      <c r="E93" s="35"/>
      <c r="F93" s="35"/>
      <c r="G93" s="238">
        <f t="shared" si="15"/>
        <v>0</v>
      </c>
      <c r="H93" s="29"/>
      <c r="I93" s="29"/>
      <c r="J93" s="29"/>
    </row>
    <row r="94" spans="1:10" ht="15">
      <c r="A94" s="172"/>
      <c r="B94" s="66"/>
      <c r="C94" s="33">
        <v>4177</v>
      </c>
      <c r="D94" s="51" t="s">
        <v>205</v>
      </c>
      <c r="E94" s="35"/>
      <c r="F94" s="35"/>
      <c r="G94" s="238">
        <f t="shared" si="15"/>
        <v>0</v>
      </c>
      <c r="H94" s="29"/>
      <c r="I94" s="29"/>
      <c r="J94" s="29"/>
    </row>
    <row r="95" spans="1:10" ht="15">
      <c r="A95" s="172"/>
      <c r="B95" s="66"/>
      <c r="C95" s="33">
        <v>4179</v>
      </c>
      <c r="D95" s="51" t="s">
        <v>205</v>
      </c>
      <c r="E95" s="35"/>
      <c r="F95" s="35"/>
      <c r="G95" s="238">
        <f t="shared" si="15"/>
        <v>0</v>
      </c>
      <c r="H95" s="29"/>
      <c r="I95" s="29"/>
      <c r="J95" s="29"/>
    </row>
    <row r="96" spans="1:10" ht="15">
      <c r="A96" s="172"/>
      <c r="B96" s="66"/>
      <c r="C96" s="33">
        <v>4217</v>
      </c>
      <c r="D96" s="55" t="s">
        <v>193</v>
      </c>
      <c r="E96" s="35"/>
      <c r="F96" s="35"/>
      <c r="G96" s="238">
        <f t="shared" si="15"/>
        <v>0</v>
      </c>
      <c r="H96" s="29"/>
      <c r="I96" s="29"/>
      <c r="J96" s="29"/>
    </row>
    <row r="97" spans="1:10" ht="15">
      <c r="A97" s="172"/>
      <c r="B97" s="66"/>
      <c r="C97" s="33">
        <v>4219</v>
      </c>
      <c r="D97" s="55" t="s">
        <v>193</v>
      </c>
      <c r="E97" s="35"/>
      <c r="F97" s="35"/>
      <c r="G97" s="238">
        <f t="shared" si="15"/>
        <v>0</v>
      </c>
      <c r="H97" s="29"/>
      <c r="I97" s="29"/>
      <c r="J97" s="29"/>
    </row>
    <row r="98" spans="1:10" ht="15">
      <c r="A98" s="172"/>
      <c r="B98" s="66"/>
      <c r="C98" s="33">
        <v>4307</v>
      </c>
      <c r="D98" s="55" t="s">
        <v>201</v>
      </c>
      <c r="E98" s="35"/>
      <c r="F98" s="35"/>
      <c r="G98" s="238">
        <f t="shared" si="15"/>
        <v>0</v>
      </c>
      <c r="H98" s="29"/>
      <c r="I98" s="29"/>
      <c r="J98" s="29"/>
    </row>
    <row r="99" spans="1:10" ht="15">
      <c r="A99" s="172"/>
      <c r="B99" s="66"/>
      <c r="C99" s="33">
        <v>4309</v>
      </c>
      <c r="D99" s="55" t="s">
        <v>201</v>
      </c>
      <c r="E99" s="35"/>
      <c r="F99" s="35"/>
      <c r="G99" s="238">
        <f t="shared" si="15"/>
        <v>0</v>
      </c>
      <c r="H99" s="29"/>
      <c r="I99" s="29"/>
      <c r="J99" s="29"/>
    </row>
    <row r="100" spans="1:10" ht="15">
      <c r="A100" s="172"/>
      <c r="B100" s="66"/>
      <c r="C100" s="33">
        <v>4437</v>
      </c>
      <c r="D100" s="55" t="s">
        <v>243</v>
      </c>
      <c r="E100" s="35"/>
      <c r="F100" s="35"/>
      <c r="G100" s="238">
        <f t="shared" si="15"/>
        <v>0</v>
      </c>
      <c r="H100" s="29"/>
      <c r="I100" s="29"/>
      <c r="J100" s="29"/>
    </row>
    <row r="101" spans="1:10" ht="15">
      <c r="A101" s="172"/>
      <c r="B101" s="66"/>
      <c r="C101" s="33">
        <v>4439</v>
      </c>
      <c r="D101" s="55" t="s">
        <v>243</v>
      </c>
      <c r="E101" s="35"/>
      <c r="F101" s="35"/>
      <c r="G101" s="238">
        <f t="shared" si="15"/>
        <v>0</v>
      </c>
      <c r="H101" s="29"/>
      <c r="I101" s="29"/>
      <c r="J101" s="29"/>
    </row>
    <row r="102" spans="1:10" ht="15">
      <c r="A102" s="172"/>
      <c r="B102" s="66"/>
      <c r="C102" s="33">
        <v>4447</v>
      </c>
      <c r="D102" s="55" t="s">
        <v>210</v>
      </c>
      <c r="E102" s="35"/>
      <c r="F102" s="35"/>
      <c r="G102" s="238">
        <f t="shared" si="15"/>
        <v>0</v>
      </c>
      <c r="H102" s="29"/>
      <c r="I102" s="29"/>
      <c r="J102" s="29"/>
    </row>
    <row r="103" spans="1:10" ht="15">
      <c r="A103" s="176"/>
      <c r="B103" s="169"/>
      <c r="C103" s="33">
        <v>4449</v>
      </c>
      <c r="D103" s="55" t="s">
        <v>210</v>
      </c>
      <c r="E103" s="35"/>
      <c r="F103" s="35"/>
      <c r="G103" s="238">
        <f t="shared" si="15"/>
        <v>0</v>
      </c>
      <c r="H103" s="29"/>
      <c r="I103" s="29"/>
      <c r="J103" s="29"/>
    </row>
    <row r="104" spans="1:10" ht="18">
      <c r="A104" s="403" t="s">
        <v>258</v>
      </c>
      <c r="B104" s="403"/>
      <c r="C104" s="403"/>
      <c r="D104" s="403"/>
      <c r="E104" s="247">
        <f aca="true" t="shared" si="16" ref="E104:J104">E10+E84</f>
        <v>1788716</v>
      </c>
      <c r="F104" s="247">
        <f t="shared" si="16"/>
        <v>0</v>
      </c>
      <c r="G104" s="247">
        <f t="shared" si="16"/>
        <v>1788716</v>
      </c>
      <c r="H104" s="200">
        <f t="shared" si="16"/>
        <v>1788716</v>
      </c>
      <c r="I104" s="200">
        <f t="shared" si="16"/>
        <v>6920</v>
      </c>
      <c r="J104" s="200">
        <f t="shared" si="16"/>
        <v>0</v>
      </c>
    </row>
    <row r="105" spans="1:9" ht="18">
      <c r="A105" s="201"/>
      <c r="B105" s="201"/>
      <c r="C105" s="201"/>
      <c r="D105" s="201"/>
      <c r="E105" s="202"/>
      <c r="F105" s="202"/>
      <c r="G105" s="202"/>
      <c r="H105" s="202"/>
      <c r="I105" s="202"/>
    </row>
    <row r="106" spans="1:9" ht="18">
      <c r="A106" s="201"/>
      <c r="B106" s="201"/>
      <c r="C106" s="201"/>
      <c r="D106" s="201"/>
      <c r="E106" s="202"/>
      <c r="F106" s="202"/>
      <c r="G106" s="202"/>
      <c r="H106" s="202"/>
      <c r="I106" s="202"/>
    </row>
    <row r="107" spans="1:9" ht="18">
      <c r="A107" s="201"/>
      <c r="B107" s="201"/>
      <c r="C107" s="201"/>
      <c r="D107" s="201"/>
      <c r="E107" s="202"/>
      <c r="F107" s="202"/>
      <c r="G107" s="202"/>
      <c r="H107" s="202"/>
      <c r="I107" s="202"/>
    </row>
    <row r="108" spans="1:9" ht="18">
      <c r="A108" s="201"/>
      <c r="B108" s="201"/>
      <c r="C108" s="201"/>
      <c r="D108" s="201"/>
      <c r="E108" s="202"/>
      <c r="F108" s="202"/>
      <c r="G108" s="202"/>
      <c r="H108" s="202"/>
      <c r="I108" s="202"/>
    </row>
    <row r="109" spans="4:8" ht="12.75">
      <c r="D109" s="234"/>
      <c r="E109" s="96"/>
      <c r="F109" s="96"/>
      <c r="G109" s="96"/>
      <c r="H109" s="96"/>
    </row>
    <row r="110" ht="12.75">
      <c r="H110" s="235"/>
    </row>
    <row r="111" ht="12.75">
      <c r="H111" s="235"/>
    </row>
    <row r="112" ht="12.75">
      <c r="H112" s="235"/>
    </row>
    <row r="113" ht="12.75">
      <c r="H113" s="236"/>
    </row>
    <row r="115" ht="12.75">
      <c r="H115" s="236"/>
    </row>
    <row r="116" ht="12.75">
      <c r="H116" s="236"/>
    </row>
    <row r="227" ht="12.75"/>
  </sheetData>
  <sheetProtection selectLockedCells="1" selectUnlockedCells="1"/>
  <mergeCells count="21">
    <mergeCell ref="A7:A8"/>
    <mergeCell ref="B7:B8"/>
    <mergeCell ref="C7:C8"/>
    <mergeCell ref="D7:D8"/>
    <mergeCell ref="E7:E8"/>
    <mergeCell ref="F7:F8"/>
    <mergeCell ref="G7:G8"/>
    <mergeCell ref="H7:H8"/>
    <mergeCell ref="J7:J8"/>
    <mergeCell ref="B10:D10"/>
    <mergeCell ref="C11:D11"/>
    <mergeCell ref="C13:D13"/>
    <mergeCell ref="B84:D84"/>
    <mergeCell ref="C85:D85"/>
    <mergeCell ref="A104:D104"/>
    <mergeCell ref="C46:D46"/>
    <mergeCell ref="C50:D50"/>
    <mergeCell ref="C55:D55"/>
    <mergeCell ref="C57:D57"/>
    <mergeCell ref="C59:D59"/>
    <mergeCell ref="C80:D80"/>
  </mergeCells>
  <printOptions horizontalCentered="1"/>
  <pageMargins left="0.39375" right="0.39375" top="0.7875" bottom="0.39375" header="0.5118055555555555" footer="0.5118055555555555"/>
  <pageSetup horizontalDpi="300" verticalDpi="300" orientation="landscape" paperSize="9" scale="74" r:id="rId3"/>
  <rowBreaks count="3" manualBreakCount="3">
    <brk id="45" max="255" man="1"/>
    <brk id="83" max="255" man="1"/>
    <brk id="104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9"/>
  <sheetViews>
    <sheetView zoomScale="95" zoomScaleNormal="95" zoomScaleSheetLayoutView="55" zoomScalePageLayoutView="0" workbookViewId="0" topLeftCell="A112">
      <selection activeCell="A130" sqref="A130"/>
    </sheetView>
  </sheetViews>
  <sheetFormatPr defaultColWidth="9.00390625" defaultRowHeight="12.75"/>
  <cols>
    <col min="1" max="1" width="5.125" style="97" customWidth="1"/>
    <col min="2" max="2" width="8.00390625" style="97" customWidth="1"/>
    <col min="3" max="3" width="6.125" style="97" customWidth="1"/>
    <col min="4" max="4" width="61.25390625" style="97" customWidth="1"/>
    <col min="5" max="5" width="16.00390625" style="97" customWidth="1"/>
    <col min="6" max="6" width="14.875" style="97" customWidth="1"/>
    <col min="7" max="7" width="16.125" style="97" customWidth="1"/>
    <col min="8" max="8" width="16.625" style="97" customWidth="1"/>
    <col min="9" max="9" width="16.00390625" style="97" customWidth="1"/>
    <col min="10" max="10" width="13.625" style="97" customWidth="1"/>
    <col min="11" max="249" width="9.00390625" style="97" customWidth="1"/>
  </cols>
  <sheetData>
    <row r="1" spans="1:8" ht="14.25">
      <c r="A1" s="96"/>
      <c r="E1" s="3" t="s">
        <v>300</v>
      </c>
      <c r="F1" s="3"/>
      <c r="G1" s="3"/>
      <c r="H1" s="248"/>
    </row>
    <row r="2" spans="1:8" ht="14.25">
      <c r="A2" s="96"/>
      <c r="E2" s="3" t="s">
        <v>301</v>
      </c>
      <c r="F2" s="3"/>
      <c r="G2" s="3"/>
      <c r="H2" s="248"/>
    </row>
    <row r="3" spans="1:8" ht="14.25">
      <c r="A3" s="96"/>
      <c r="E3" s="4" t="s">
        <v>2</v>
      </c>
      <c r="F3" s="4"/>
      <c r="G3" s="4"/>
      <c r="H3" s="248"/>
    </row>
    <row r="4" spans="1:8" ht="14.25">
      <c r="A4" s="96"/>
      <c r="H4" s="248"/>
    </row>
    <row r="5" spans="1:8" ht="18.75">
      <c r="A5" s="99" t="s">
        <v>302</v>
      </c>
      <c r="B5" s="100"/>
      <c r="C5" s="100"/>
      <c r="D5" s="100"/>
      <c r="E5" s="100"/>
      <c r="F5" s="100"/>
      <c r="G5" s="100"/>
      <c r="H5" s="248"/>
    </row>
    <row r="6" spans="4:8" ht="13.5" customHeight="1">
      <c r="D6" s="249"/>
      <c r="E6"/>
      <c r="F6"/>
      <c r="G6"/>
      <c r="H6" s="248"/>
    </row>
    <row r="7" spans="1:10" ht="13.5" customHeight="1">
      <c r="A7" s="386" t="s">
        <v>11</v>
      </c>
      <c r="B7" s="386" t="s">
        <v>12</v>
      </c>
      <c r="C7" s="386" t="s">
        <v>13</v>
      </c>
      <c r="D7" s="386" t="s">
        <v>155</v>
      </c>
      <c r="E7" s="387" t="s">
        <v>6</v>
      </c>
      <c r="F7" s="387" t="s">
        <v>261</v>
      </c>
      <c r="G7" s="387" t="s">
        <v>262</v>
      </c>
      <c r="H7" s="409" t="s">
        <v>157</v>
      </c>
      <c r="I7" s="409"/>
      <c r="J7" s="409"/>
    </row>
    <row r="8" spans="1:10" ht="13.5" customHeight="1">
      <c r="A8" s="386"/>
      <c r="B8" s="386"/>
      <c r="C8" s="386"/>
      <c r="D8" s="386"/>
      <c r="E8" s="387"/>
      <c r="F8" s="387"/>
      <c r="G8" s="387"/>
      <c r="H8" s="401" t="s">
        <v>158</v>
      </c>
      <c r="I8" s="250" t="s">
        <v>160</v>
      </c>
      <c r="J8" s="401" t="s">
        <v>159</v>
      </c>
    </row>
    <row r="9" spans="1:10" ht="33.75">
      <c r="A9" s="386"/>
      <c r="B9" s="386"/>
      <c r="C9" s="386"/>
      <c r="D9" s="386"/>
      <c r="E9" s="387"/>
      <c r="F9" s="387"/>
      <c r="G9" s="387"/>
      <c r="H9" s="401"/>
      <c r="I9" s="111" t="s">
        <v>263</v>
      </c>
      <c r="J9" s="401"/>
    </row>
    <row r="10" spans="1:10" ht="12.75">
      <c r="A10" s="11">
        <v>1</v>
      </c>
      <c r="B10" s="11">
        <v>2</v>
      </c>
      <c r="C10" s="112">
        <v>3</v>
      </c>
      <c r="D10" s="11">
        <v>4</v>
      </c>
      <c r="E10" s="11"/>
      <c r="F10" s="11"/>
      <c r="G10" s="11"/>
      <c r="H10" s="11">
        <v>8</v>
      </c>
      <c r="I10" s="11">
        <v>8</v>
      </c>
      <c r="J10" s="11">
        <v>12</v>
      </c>
    </row>
    <row r="11" spans="1:10" ht="15.75">
      <c r="A11" s="30">
        <v>801</v>
      </c>
      <c r="B11" s="406" t="s">
        <v>223</v>
      </c>
      <c r="C11" s="406"/>
      <c r="D11" s="406"/>
      <c r="E11" s="251">
        <f aca="true" t="shared" si="0" ref="E11:J11">E12+E32+E42+E62</f>
        <v>1980689</v>
      </c>
      <c r="F11" s="251">
        <f t="shared" si="0"/>
        <v>0</v>
      </c>
      <c r="G11" s="251">
        <f t="shared" si="0"/>
        <v>1980689</v>
      </c>
      <c r="H11" s="251">
        <f t="shared" si="0"/>
        <v>1980689</v>
      </c>
      <c r="I11" s="251">
        <f t="shared" si="0"/>
        <v>1630470</v>
      </c>
      <c r="J11" s="251">
        <f t="shared" si="0"/>
        <v>0</v>
      </c>
    </row>
    <row r="12" spans="1:10" ht="12.75" customHeight="1">
      <c r="A12" s="145"/>
      <c r="B12" s="252">
        <v>80101</v>
      </c>
      <c r="C12" s="385" t="s">
        <v>303</v>
      </c>
      <c r="D12" s="385"/>
      <c r="E12" s="253">
        <f aca="true" t="shared" si="1" ref="E12:J12">SUM(E13:E31)</f>
        <v>796353</v>
      </c>
      <c r="F12" s="253">
        <f t="shared" si="1"/>
        <v>-2400</v>
      </c>
      <c r="G12" s="253">
        <f t="shared" si="1"/>
        <v>793953</v>
      </c>
      <c r="H12" s="254">
        <f t="shared" si="1"/>
        <v>793953</v>
      </c>
      <c r="I12" s="253">
        <f t="shared" si="1"/>
        <v>624600</v>
      </c>
      <c r="J12" s="253">
        <f t="shared" si="1"/>
        <v>0</v>
      </c>
    </row>
    <row r="13" spans="1:10" ht="12.75" customHeight="1">
      <c r="A13" s="145"/>
      <c r="B13" s="255"/>
      <c r="C13" s="33">
        <v>3020</v>
      </c>
      <c r="D13" s="219" t="s">
        <v>204</v>
      </c>
      <c r="E13" s="256">
        <v>45080</v>
      </c>
      <c r="F13" s="256"/>
      <c r="G13" s="257">
        <f aca="true" t="shared" si="2" ref="G13:G31">E13+F13</f>
        <v>45080</v>
      </c>
      <c r="H13" s="256">
        <f aca="true" t="shared" si="3" ref="H13:H31">G13</f>
        <v>45080</v>
      </c>
      <c r="I13" s="257"/>
      <c r="J13" s="257"/>
    </row>
    <row r="14" spans="1:10" ht="15.75">
      <c r="A14" s="145"/>
      <c r="B14" s="255"/>
      <c r="C14" s="125">
        <v>3040</v>
      </c>
      <c r="D14" s="53" t="s">
        <v>304</v>
      </c>
      <c r="E14" s="256"/>
      <c r="F14" s="256"/>
      <c r="G14" s="257">
        <f t="shared" si="2"/>
        <v>0</v>
      </c>
      <c r="H14" s="256">
        <f t="shared" si="3"/>
        <v>0</v>
      </c>
      <c r="I14" s="257"/>
      <c r="J14" s="257"/>
    </row>
    <row r="15" spans="1:10" ht="12.75" customHeight="1">
      <c r="A15" s="145"/>
      <c r="B15" s="255"/>
      <c r="C15" s="33">
        <v>4010</v>
      </c>
      <c r="D15" s="219" t="s">
        <v>195</v>
      </c>
      <c r="E15" s="256">
        <v>486000</v>
      </c>
      <c r="F15" s="256"/>
      <c r="G15" s="257">
        <f t="shared" si="2"/>
        <v>486000</v>
      </c>
      <c r="H15" s="256">
        <f t="shared" si="3"/>
        <v>486000</v>
      </c>
      <c r="I15" s="257">
        <f>H15</f>
        <v>486000</v>
      </c>
      <c r="J15" s="257"/>
    </row>
    <row r="16" spans="1:10" ht="12.75" customHeight="1">
      <c r="A16" s="145"/>
      <c r="B16" s="255"/>
      <c r="C16" s="33">
        <v>4040</v>
      </c>
      <c r="D16" s="219" t="s">
        <v>225</v>
      </c>
      <c r="E16" s="258">
        <v>36000</v>
      </c>
      <c r="F16" s="258">
        <v>-2400</v>
      </c>
      <c r="G16" s="257">
        <f t="shared" si="2"/>
        <v>33600</v>
      </c>
      <c r="H16" s="256">
        <f t="shared" si="3"/>
        <v>33600</v>
      </c>
      <c r="I16" s="257">
        <f>H16</f>
        <v>33600</v>
      </c>
      <c r="J16" s="257"/>
    </row>
    <row r="17" spans="1:10" ht="12.75" customHeight="1">
      <c r="A17" s="145"/>
      <c r="B17" s="255"/>
      <c r="C17" s="33">
        <v>4110</v>
      </c>
      <c r="D17" s="219" t="s">
        <v>197</v>
      </c>
      <c r="E17" s="256">
        <v>90000</v>
      </c>
      <c r="F17" s="256"/>
      <c r="G17" s="257">
        <f t="shared" si="2"/>
        <v>90000</v>
      </c>
      <c r="H17" s="256">
        <f t="shared" si="3"/>
        <v>90000</v>
      </c>
      <c r="I17" s="257">
        <f>H17</f>
        <v>90000</v>
      </c>
      <c r="J17" s="257"/>
    </row>
    <row r="18" spans="1:10" ht="12.75" customHeight="1">
      <c r="A18" s="145"/>
      <c r="B18" s="255"/>
      <c r="C18" s="33">
        <v>4120</v>
      </c>
      <c r="D18" s="219" t="s">
        <v>198</v>
      </c>
      <c r="E18" s="256">
        <v>15000</v>
      </c>
      <c r="F18" s="256"/>
      <c r="G18" s="257">
        <f t="shared" si="2"/>
        <v>15000</v>
      </c>
      <c r="H18" s="256">
        <f t="shared" si="3"/>
        <v>15000</v>
      </c>
      <c r="I18" s="257">
        <f>H18</f>
        <v>15000</v>
      </c>
      <c r="J18" s="257"/>
    </row>
    <row r="19" spans="1:10" ht="12.75" customHeight="1">
      <c r="A19" s="145"/>
      <c r="B19" s="255"/>
      <c r="C19" s="33">
        <v>4210</v>
      </c>
      <c r="D19" s="219" t="s">
        <v>193</v>
      </c>
      <c r="E19" s="256">
        <v>47800</v>
      </c>
      <c r="F19" s="256"/>
      <c r="G19" s="257">
        <f t="shared" si="2"/>
        <v>47800</v>
      </c>
      <c r="H19" s="256">
        <f t="shared" si="3"/>
        <v>47800</v>
      </c>
      <c r="I19" s="257"/>
      <c r="J19" s="257"/>
    </row>
    <row r="20" spans="1:10" ht="12.75" customHeight="1">
      <c r="A20" s="145"/>
      <c r="B20" s="255"/>
      <c r="C20" s="33">
        <v>4240</v>
      </c>
      <c r="D20" s="219" t="s">
        <v>226</v>
      </c>
      <c r="E20" s="256">
        <v>2000</v>
      </c>
      <c r="F20" s="256"/>
      <c r="G20" s="257">
        <f t="shared" si="2"/>
        <v>2000</v>
      </c>
      <c r="H20" s="256">
        <f t="shared" si="3"/>
        <v>2000</v>
      </c>
      <c r="I20" s="257"/>
      <c r="J20" s="257"/>
    </row>
    <row r="21" spans="1:10" ht="12.75" customHeight="1">
      <c r="A21" s="145"/>
      <c r="B21" s="255"/>
      <c r="C21" s="33">
        <v>4260</v>
      </c>
      <c r="D21" s="219" t="s">
        <v>206</v>
      </c>
      <c r="E21" s="256">
        <v>9000</v>
      </c>
      <c r="F21" s="256"/>
      <c r="G21" s="257">
        <f t="shared" si="2"/>
        <v>9000</v>
      </c>
      <c r="H21" s="256">
        <f t="shared" si="3"/>
        <v>9000</v>
      </c>
      <c r="I21" s="257"/>
      <c r="J21" s="257"/>
    </row>
    <row r="22" spans="1:10" ht="12.75" customHeight="1">
      <c r="A22" s="145"/>
      <c r="B22" s="255"/>
      <c r="C22" s="125">
        <v>4270</v>
      </c>
      <c r="D22" s="126" t="s">
        <v>305</v>
      </c>
      <c r="E22" s="256">
        <v>3000</v>
      </c>
      <c r="F22" s="256"/>
      <c r="G22" s="257">
        <f t="shared" si="2"/>
        <v>3000</v>
      </c>
      <c r="H22" s="256">
        <f t="shared" si="3"/>
        <v>3000</v>
      </c>
      <c r="I22" s="257"/>
      <c r="J22" s="257"/>
    </row>
    <row r="23" spans="1:10" ht="12.75" customHeight="1">
      <c r="A23" s="145"/>
      <c r="B23" s="255"/>
      <c r="C23" s="125">
        <v>4280</v>
      </c>
      <c r="D23" s="126" t="s">
        <v>227</v>
      </c>
      <c r="E23" s="256">
        <v>600</v>
      </c>
      <c r="F23" s="256"/>
      <c r="G23" s="257">
        <f t="shared" si="2"/>
        <v>600</v>
      </c>
      <c r="H23" s="256">
        <f t="shared" si="3"/>
        <v>600</v>
      </c>
      <c r="I23" s="257"/>
      <c r="J23" s="257"/>
    </row>
    <row r="24" spans="1:10" ht="12.75" customHeight="1">
      <c r="A24" s="145"/>
      <c r="B24" s="255"/>
      <c r="C24" s="33">
        <v>4300</v>
      </c>
      <c r="D24" s="219" t="s">
        <v>201</v>
      </c>
      <c r="E24" s="256">
        <v>13130</v>
      </c>
      <c r="F24" s="256"/>
      <c r="G24" s="257">
        <f t="shared" si="2"/>
        <v>13130</v>
      </c>
      <c r="H24" s="256">
        <f t="shared" si="3"/>
        <v>13130</v>
      </c>
      <c r="I24" s="257"/>
      <c r="J24" s="257"/>
    </row>
    <row r="25" spans="1:10" ht="12.75" customHeight="1">
      <c r="A25" s="145"/>
      <c r="B25" s="255"/>
      <c r="C25" s="125">
        <v>4350</v>
      </c>
      <c r="D25" s="126" t="s">
        <v>207</v>
      </c>
      <c r="E25" s="256">
        <v>700</v>
      </c>
      <c r="F25" s="256"/>
      <c r="G25" s="257">
        <f t="shared" si="2"/>
        <v>700</v>
      </c>
      <c r="H25" s="256">
        <f t="shared" si="3"/>
        <v>700</v>
      </c>
      <c r="I25" s="257"/>
      <c r="J25" s="257"/>
    </row>
    <row r="26" spans="1:10" ht="12.75" customHeight="1">
      <c r="A26" s="145"/>
      <c r="B26" s="255"/>
      <c r="C26" s="125">
        <v>4370</v>
      </c>
      <c r="D26" s="126" t="s">
        <v>209</v>
      </c>
      <c r="E26" s="256">
        <v>1000</v>
      </c>
      <c r="F26" s="256"/>
      <c r="G26" s="257">
        <f t="shared" si="2"/>
        <v>1000</v>
      </c>
      <c r="H26" s="256">
        <f t="shared" si="3"/>
        <v>1000</v>
      </c>
      <c r="I26" s="257"/>
      <c r="J26" s="257"/>
    </row>
    <row r="27" spans="1:10" ht="12.75" customHeight="1">
      <c r="A27" s="145"/>
      <c r="B27" s="255"/>
      <c r="C27" s="33">
        <v>4410</v>
      </c>
      <c r="D27" s="219" t="s">
        <v>202</v>
      </c>
      <c r="E27" s="256">
        <v>2000</v>
      </c>
      <c r="F27" s="256"/>
      <c r="G27" s="257">
        <f t="shared" si="2"/>
        <v>2000</v>
      </c>
      <c r="H27" s="256">
        <f t="shared" si="3"/>
        <v>2000</v>
      </c>
      <c r="I27" s="257"/>
      <c r="J27" s="257"/>
    </row>
    <row r="28" spans="1:10" ht="12.75" customHeight="1">
      <c r="A28" s="145"/>
      <c r="B28" s="255"/>
      <c r="C28" s="33">
        <v>4430</v>
      </c>
      <c r="D28" s="219" t="s">
        <v>188</v>
      </c>
      <c r="E28" s="256">
        <v>800</v>
      </c>
      <c r="F28" s="256"/>
      <c r="G28" s="257">
        <f t="shared" si="2"/>
        <v>800</v>
      </c>
      <c r="H28" s="256">
        <f t="shared" si="3"/>
        <v>800</v>
      </c>
      <c r="I28" s="257"/>
      <c r="J28" s="257"/>
    </row>
    <row r="29" spans="1:10" ht="12.75" customHeight="1">
      <c r="A29" s="145"/>
      <c r="B29" s="255"/>
      <c r="C29" s="33">
        <v>4440</v>
      </c>
      <c r="D29" s="219" t="s">
        <v>210</v>
      </c>
      <c r="E29" s="256">
        <v>44243</v>
      </c>
      <c r="F29" s="256"/>
      <c r="G29" s="257">
        <f t="shared" si="2"/>
        <v>44243</v>
      </c>
      <c r="H29" s="256">
        <f t="shared" si="3"/>
        <v>44243</v>
      </c>
      <c r="I29" s="257"/>
      <c r="J29" s="257"/>
    </row>
    <row r="30" spans="1:10" ht="25.5">
      <c r="A30" s="145"/>
      <c r="B30" s="255"/>
      <c r="C30" s="125">
        <v>4740</v>
      </c>
      <c r="D30" s="19" t="s">
        <v>306</v>
      </c>
      <c r="E30" s="256"/>
      <c r="F30" s="256"/>
      <c r="G30" s="257">
        <f t="shared" si="2"/>
        <v>0</v>
      </c>
      <c r="H30" s="256">
        <f t="shared" si="3"/>
        <v>0</v>
      </c>
      <c r="I30" s="257"/>
      <c r="J30" s="257"/>
    </row>
    <row r="31" spans="1:10" ht="12.75" customHeight="1">
      <c r="A31" s="145"/>
      <c r="B31" s="259"/>
      <c r="C31" s="125">
        <v>4750</v>
      </c>
      <c r="D31" s="19" t="s">
        <v>291</v>
      </c>
      <c r="E31" s="256"/>
      <c r="F31" s="256"/>
      <c r="G31" s="257">
        <f t="shared" si="2"/>
        <v>0</v>
      </c>
      <c r="H31" s="256">
        <f t="shared" si="3"/>
        <v>0</v>
      </c>
      <c r="I31" s="257"/>
      <c r="J31" s="257"/>
    </row>
    <row r="32" spans="1:10" ht="12.75" customHeight="1">
      <c r="A32" s="145"/>
      <c r="B32" s="252">
        <v>80103</v>
      </c>
      <c r="C32" s="407" t="s">
        <v>228</v>
      </c>
      <c r="D32" s="407"/>
      <c r="E32" s="253">
        <f aca="true" t="shared" si="4" ref="E32:J32">SUM(E33:E41)</f>
        <v>140243</v>
      </c>
      <c r="F32" s="253">
        <f t="shared" si="4"/>
        <v>0</v>
      </c>
      <c r="G32" s="253">
        <f t="shared" si="4"/>
        <v>140243</v>
      </c>
      <c r="H32" s="254">
        <f t="shared" si="4"/>
        <v>140243</v>
      </c>
      <c r="I32" s="253">
        <f t="shared" si="4"/>
        <v>129170</v>
      </c>
      <c r="J32" s="253">
        <f t="shared" si="4"/>
        <v>0</v>
      </c>
    </row>
    <row r="33" spans="1:10" ht="12.75" customHeight="1">
      <c r="A33" s="145"/>
      <c r="B33" s="260"/>
      <c r="C33" s="33">
        <v>3020</v>
      </c>
      <c r="D33" s="219" t="s">
        <v>204</v>
      </c>
      <c r="E33" s="261">
        <v>6850</v>
      </c>
      <c r="F33" s="261"/>
      <c r="G33" s="257">
        <f aca="true" t="shared" si="5" ref="G33:G41">E33+F33</f>
        <v>6850</v>
      </c>
      <c r="H33" s="261">
        <f aca="true" t="shared" si="6" ref="H33:H41">G33</f>
        <v>6850</v>
      </c>
      <c r="I33" s="261"/>
      <c r="J33" s="261"/>
    </row>
    <row r="34" spans="1:10" ht="12.75" customHeight="1">
      <c r="A34" s="145"/>
      <c r="B34" s="260"/>
      <c r="C34" s="125">
        <v>3040</v>
      </c>
      <c r="D34" s="53" t="s">
        <v>304</v>
      </c>
      <c r="E34" s="261"/>
      <c r="F34" s="261"/>
      <c r="G34" s="257">
        <f t="shared" si="5"/>
        <v>0</v>
      </c>
      <c r="H34" s="261">
        <f t="shared" si="6"/>
        <v>0</v>
      </c>
      <c r="I34" s="261"/>
      <c r="J34" s="261"/>
    </row>
    <row r="35" spans="1:10" ht="12.75" customHeight="1">
      <c r="A35" s="145"/>
      <c r="B35" s="260"/>
      <c r="C35" s="33">
        <v>4010</v>
      </c>
      <c r="D35" s="219" t="s">
        <v>195</v>
      </c>
      <c r="E35" s="256">
        <v>104900</v>
      </c>
      <c r="F35" s="256"/>
      <c r="G35" s="257">
        <f t="shared" si="5"/>
        <v>104900</v>
      </c>
      <c r="H35" s="261">
        <f t="shared" si="6"/>
        <v>104900</v>
      </c>
      <c r="I35" s="261">
        <f>H35</f>
        <v>104900</v>
      </c>
      <c r="J35" s="261"/>
    </row>
    <row r="36" spans="1:10" ht="12.75" customHeight="1">
      <c r="A36" s="145"/>
      <c r="B36" s="260"/>
      <c r="C36" s="33">
        <v>4040</v>
      </c>
      <c r="D36" s="219" t="s">
        <v>196</v>
      </c>
      <c r="E36" s="256">
        <v>7500</v>
      </c>
      <c r="F36" s="256"/>
      <c r="G36" s="257">
        <f t="shared" si="5"/>
        <v>7500</v>
      </c>
      <c r="H36" s="261">
        <f t="shared" si="6"/>
        <v>7500</v>
      </c>
      <c r="I36" s="261">
        <f>H36</f>
        <v>7500</v>
      </c>
      <c r="J36" s="261"/>
    </row>
    <row r="37" spans="1:10" ht="12.75" customHeight="1">
      <c r="A37" s="145"/>
      <c r="B37" s="260"/>
      <c r="C37" s="33">
        <v>4110</v>
      </c>
      <c r="D37" s="219" t="s">
        <v>197</v>
      </c>
      <c r="E37" s="256">
        <v>14370</v>
      </c>
      <c r="F37" s="256"/>
      <c r="G37" s="257">
        <f t="shared" si="5"/>
        <v>14370</v>
      </c>
      <c r="H37" s="261">
        <f t="shared" si="6"/>
        <v>14370</v>
      </c>
      <c r="I37" s="261">
        <f>H37</f>
        <v>14370</v>
      </c>
      <c r="J37" s="261"/>
    </row>
    <row r="38" spans="1:10" ht="12.75" customHeight="1">
      <c r="A38" s="145"/>
      <c r="B38" s="260"/>
      <c r="C38" s="33">
        <v>4120</v>
      </c>
      <c r="D38" s="219" t="s">
        <v>198</v>
      </c>
      <c r="E38" s="256">
        <v>2400</v>
      </c>
      <c r="F38" s="256"/>
      <c r="G38" s="257">
        <f t="shared" si="5"/>
        <v>2400</v>
      </c>
      <c r="H38" s="261">
        <f t="shared" si="6"/>
        <v>2400</v>
      </c>
      <c r="I38" s="261">
        <f>H38</f>
        <v>2400</v>
      </c>
      <c r="J38" s="261"/>
    </row>
    <row r="39" spans="1:10" ht="12.75" customHeight="1">
      <c r="A39" s="145"/>
      <c r="B39" s="260"/>
      <c r="C39" s="125">
        <v>4280</v>
      </c>
      <c r="D39" s="126" t="s">
        <v>227</v>
      </c>
      <c r="E39" s="256">
        <v>30</v>
      </c>
      <c r="F39" s="256"/>
      <c r="G39" s="257">
        <f t="shared" si="5"/>
        <v>30</v>
      </c>
      <c r="H39" s="261">
        <f t="shared" si="6"/>
        <v>30</v>
      </c>
      <c r="I39" s="261"/>
      <c r="J39" s="261"/>
    </row>
    <row r="40" spans="1:10" ht="12.75" customHeight="1">
      <c r="A40" s="145"/>
      <c r="B40" s="260"/>
      <c r="C40" s="33">
        <v>4410</v>
      </c>
      <c r="D40" s="219" t="s">
        <v>202</v>
      </c>
      <c r="E40" s="256"/>
      <c r="F40" s="256"/>
      <c r="G40" s="257">
        <f t="shared" si="5"/>
        <v>0</v>
      </c>
      <c r="H40" s="261">
        <f t="shared" si="6"/>
        <v>0</v>
      </c>
      <c r="I40" s="261"/>
      <c r="J40" s="261"/>
    </row>
    <row r="41" spans="1:10" ht="12.75" customHeight="1">
      <c r="A41" s="145"/>
      <c r="B41" s="243"/>
      <c r="C41" s="33">
        <v>4440</v>
      </c>
      <c r="D41" s="219" t="s">
        <v>210</v>
      </c>
      <c r="E41" s="256">
        <v>4193</v>
      </c>
      <c r="F41" s="256"/>
      <c r="G41" s="257">
        <f t="shared" si="5"/>
        <v>4193</v>
      </c>
      <c r="H41" s="261">
        <f t="shared" si="6"/>
        <v>4193</v>
      </c>
      <c r="I41" s="261"/>
      <c r="J41" s="261"/>
    </row>
    <row r="42" spans="1:10" ht="12.75" customHeight="1">
      <c r="A42" s="145"/>
      <c r="B42" s="252">
        <v>80110</v>
      </c>
      <c r="C42" s="385" t="s">
        <v>230</v>
      </c>
      <c r="D42" s="385"/>
      <c r="E42" s="253">
        <f aca="true" t="shared" si="7" ref="E42:J42">SUM(E43:E61)</f>
        <v>1034143</v>
      </c>
      <c r="F42" s="253">
        <f t="shared" si="7"/>
        <v>2400</v>
      </c>
      <c r="G42" s="253">
        <f t="shared" si="7"/>
        <v>1036543</v>
      </c>
      <c r="H42" s="254">
        <f t="shared" si="7"/>
        <v>1036543</v>
      </c>
      <c r="I42" s="253">
        <f t="shared" si="7"/>
        <v>876700</v>
      </c>
      <c r="J42" s="253">
        <f t="shared" si="7"/>
        <v>0</v>
      </c>
    </row>
    <row r="43" spans="1:10" ht="12.75" customHeight="1">
      <c r="A43" s="145"/>
      <c r="B43" s="255"/>
      <c r="C43" s="33">
        <v>3020</v>
      </c>
      <c r="D43" s="219" t="s">
        <v>204</v>
      </c>
      <c r="E43" s="256">
        <v>47646</v>
      </c>
      <c r="F43" s="256"/>
      <c r="G43" s="257">
        <f aca="true" t="shared" si="8" ref="G43:G61">E43+F43</f>
        <v>47646</v>
      </c>
      <c r="H43" s="256">
        <f aca="true" t="shared" si="9" ref="H43:H61">G43</f>
        <v>47646</v>
      </c>
      <c r="I43" s="257"/>
      <c r="J43" s="257"/>
    </row>
    <row r="44" spans="1:10" ht="12.75" customHeight="1">
      <c r="A44" s="145"/>
      <c r="B44" s="255"/>
      <c r="C44" s="125">
        <v>3040</v>
      </c>
      <c r="D44" s="53" t="s">
        <v>304</v>
      </c>
      <c r="E44" s="256"/>
      <c r="F44" s="256"/>
      <c r="G44" s="257">
        <f t="shared" si="8"/>
        <v>0</v>
      </c>
      <c r="H44" s="256">
        <f t="shared" si="9"/>
        <v>0</v>
      </c>
      <c r="I44" s="257"/>
      <c r="J44" s="257"/>
    </row>
    <row r="45" spans="1:10" ht="12.75" customHeight="1">
      <c r="A45" s="145"/>
      <c r="B45" s="255"/>
      <c r="C45" s="33">
        <v>4010</v>
      </c>
      <c r="D45" s="219" t="s">
        <v>195</v>
      </c>
      <c r="E45" s="256">
        <v>686800</v>
      </c>
      <c r="F45" s="256"/>
      <c r="G45" s="257">
        <f t="shared" si="8"/>
        <v>686800</v>
      </c>
      <c r="H45" s="256">
        <f t="shared" si="9"/>
        <v>686800</v>
      </c>
      <c r="I45" s="257">
        <f>H45</f>
        <v>686800</v>
      </c>
      <c r="J45" s="257"/>
    </row>
    <row r="46" spans="1:10" ht="12.75" customHeight="1">
      <c r="A46" s="145"/>
      <c r="B46" s="255"/>
      <c r="C46" s="33">
        <v>4040</v>
      </c>
      <c r="D46" s="219" t="s">
        <v>196</v>
      </c>
      <c r="E46" s="258">
        <v>50800</v>
      </c>
      <c r="F46" s="258">
        <v>2400</v>
      </c>
      <c r="G46" s="257">
        <f t="shared" si="8"/>
        <v>53200</v>
      </c>
      <c r="H46" s="256">
        <f t="shared" si="9"/>
        <v>53200</v>
      </c>
      <c r="I46" s="257">
        <f>H46</f>
        <v>53200</v>
      </c>
      <c r="J46" s="257"/>
    </row>
    <row r="47" spans="1:10" ht="12.75" customHeight="1">
      <c r="A47" s="145"/>
      <c r="B47" s="255"/>
      <c r="C47" s="33">
        <v>4110</v>
      </c>
      <c r="D47" s="219" t="s">
        <v>197</v>
      </c>
      <c r="E47" s="256">
        <v>117500</v>
      </c>
      <c r="F47" s="256"/>
      <c r="G47" s="257">
        <f t="shared" si="8"/>
        <v>117500</v>
      </c>
      <c r="H47" s="256">
        <f t="shared" si="9"/>
        <v>117500</v>
      </c>
      <c r="I47" s="257">
        <f>H47</f>
        <v>117500</v>
      </c>
      <c r="J47" s="257"/>
    </row>
    <row r="48" spans="1:10" ht="12.75" customHeight="1">
      <c r="A48" s="145"/>
      <c r="B48" s="255"/>
      <c r="C48" s="33">
        <v>4120</v>
      </c>
      <c r="D48" s="219" t="s">
        <v>198</v>
      </c>
      <c r="E48" s="256">
        <v>19200</v>
      </c>
      <c r="F48" s="256"/>
      <c r="G48" s="257">
        <f t="shared" si="8"/>
        <v>19200</v>
      </c>
      <c r="H48" s="256">
        <f t="shared" si="9"/>
        <v>19200</v>
      </c>
      <c r="I48" s="257">
        <f>H48</f>
        <v>19200</v>
      </c>
      <c r="J48" s="257"/>
    </row>
    <row r="49" spans="1:10" ht="12.75" customHeight="1">
      <c r="A49" s="145"/>
      <c r="B49" s="255"/>
      <c r="C49" s="33">
        <v>4210</v>
      </c>
      <c r="D49" s="219" t="s">
        <v>193</v>
      </c>
      <c r="E49" s="256">
        <v>43800</v>
      </c>
      <c r="F49" s="256"/>
      <c r="G49" s="257">
        <f t="shared" si="8"/>
        <v>43800</v>
      </c>
      <c r="H49" s="256">
        <f t="shared" si="9"/>
        <v>43800</v>
      </c>
      <c r="I49" s="257"/>
      <c r="J49" s="257"/>
    </row>
    <row r="50" spans="1:10" ht="12.75" customHeight="1">
      <c r="A50" s="145"/>
      <c r="B50" s="255"/>
      <c r="C50" s="33">
        <v>4240</v>
      </c>
      <c r="D50" s="219" t="s">
        <v>226</v>
      </c>
      <c r="E50" s="256">
        <v>2000</v>
      </c>
      <c r="F50" s="256"/>
      <c r="G50" s="257">
        <f t="shared" si="8"/>
        <v>2000</v>
      </c>
      <c r="H50" s="256">
        <f t="shared" si="9"/>
        <v>2000</v>
      </c>
      <c r="I50" s="257"/>
      <c r="J50" s="257"/>
    </row>
    <row r="51" spans="1:10" ht="12.75" customHeight="1">
      <c r="A51" s="145"/>
      <c r="B51" s="255"/>
      <c r="C51" s="33">
        <v>4260</v>
      </c>
      <c r="D51" s="219" t="s">
        <v>206</v>
      </c>
      <c r="E51" s="256">
        <v>9500</v>
      </c>
      <c r="F51" s="256"/>
      <c r="G51" s="257">
        <f t="shared" si="8"/>
        <v>9500</v>
      </c>
      <c r="H51" s="256">
        <f t="shared" si="9"/>
        <v>9500</v>
      </c>
      <c r="I51" s="257"/>
      <c r="J51" s="257"/>
    </row>
    <row r="52" spans="1:10" ht="12.75" customHeight="1">
      <c r="A52" s="145"/>
      <c r="B52" s="255"/>
      <c r="C52" s="125">
        <v>4270</v>
      </c>
      <c r="D52" s="126" t="s">
        <v>305</v>
      </c>
      <c r="E52" s="256">
        <v>3000</v>
      </c>
      <c r="F52" s="256"/>
      <c r="G52" s="257">
        <f t="shared" si="8"/>
        <v>3000</v>
      </c>
      <c r="H52" s="256">
        <f t="shared" si="9"/>
        <v>3000</v>
      </c>
      <c r="I52" s="257"/>
      <c r="J52" s="257"/>
    </row>
    <row r="53" spans="1:10" ht="12.75" customHeight="1">
      <c r="A53" s="145"/>
      <c r="B53" s="255"/>
      <c r="C53" s="125">
        <v>4280</v>
      </c>
      <c r="D53" s="126" t="s">
        <v>227</v>
      </c>
      <c r="E53" s="256">
        <v>600</v>
      </c>
      <c r="F53" s="256"/>
      <c r="G53" s="257">
        <f t="shared" si="8"/>
        <v>600</v>
      </c>
      <c r="H53" s="256">
        <f t="shared" si="9"/>
        <v>600</v>
      </c>
      <c r="I53" s="257"/>
      <c r="J53" s="257"/>
    </row>
    <row r="54" spans="1:10" ht="12.75" customHeight="1">
      <c r="A54" s="145"/>
      <c r="B54" s="255"/>
      <c r="C54" s="33">
        <v>4300</v>
      </c>
      <c r="D54" s="219" t="s">
        <v>201</v>
      </c>
      <c r="E54" s="256">
        <v>12297</v>
      </c>
      <c r="F54" s="256"/>
      <c r="G54" s="257">
        <f t="shared" si="8"/>
        <v>12297</v>
      </c>
      <c r="H54" s="256">
        <f t="shared" si="9"/>
        <v>12297</v>
      </c>
      <c r="I54" s="257"/>
      <c r="J54" s="257"/>
    </row>
    <row r="55" spans="1:10" ht="12.75" customHeight="1">
      <c r="A55" s="145"/>
      <c r="B55" s="255"/>
      <c r="C55" s="125">
        <v>4350</v>
      </c>
      <c r="D55" s="126" t="s">
        <v>207</v>
      </c>
      <c r="E55" s="256">
        <v>700</v>
      </c>
      <c r="F55" s="256"/>
      <c r="G55" s="257">
        <f t="shared" si="8"/>
        <v>700</v>
      </c>
      <c r="H55" s="256">
        <f t="shared" si="9"/>
        <v>700</v>
      </c>
      <c r="I55" s="257"/>
      <c r="J55" s="257"/>
    </row>
    <row r="56" spans="1:10" ht="12.75" customHeight="1">
      <c r="A56" s="145"/>
      <c r="B56" s="255"/>
      <c r="C56" s="125">
        <v>4370</v>
      </c>
      <c r="D56" s="126" t="s">
        <v>209</v>
      </c>
      <c r="E56" s="256">
        <v>1000</v>
      </c>
      <c r="F56" s="256"/>
      <c r="G56" s="257">
        <f t="shared" si="8"/>
        <v>1000</v>
      </c>
      <c r="H56" s="256">
        <f t="shared" si="9"/>
        <v>1000</v>
      </c>
      <c r="I56" s="257"/>
      <c r="J56" s="257"/>
    </row>
    <row r="57" spans="1:10" ht="12.75" customHeight="1">
      <c r="A57" s="145"/>
      <c r="B57" s="255"/>
      <c r="C57" s="33">
        <v>4410</v>
      </c>
      <c r="D57" s="219" t="s">
        <v>202</v>
      </c>
      <c r="E57" s="256">
        <v>2600</v>
      </c>
      <c r="F57" s="256"/>
      <c r="G57" s="257">
        <f t="shared" si="8"/>
        <v>2600</v>
      </c>
      <c r="H57" s="256">
        <f t="shared" si="9"/>
        <v>2600</v>
      </c>
      <c r="I57" s="257"/>
      <c r="J57" s="257"/>
    </row>
    <row r="58" spans="1:10" ht="12.75" customHeight="1">
      <c r="A58" s="145"/>
      <c r="B58" s="255"/>
      <c r="C58" s="33">
        <v>4430</v>
      </c>
      <c r="D58" s="219" t="s">
        <v>188</v>
      </c>
      <c r="E58" s="256">
        <v>800</v>
      </c>
      <c r="F58" s="256"/>
      <c r="G58" s="257">
        <f t="shared" si="8"/>
        <v>800</v>
      </c>
      <c r="H58" s="256">
        <f t="shared" si="9"/>
        <v>800</v>
      </c>
      <c r="I58" s="257"/>
      <c r="J58" s="257"/>
    </row>
    <row r="59" spans="1:10" ht="12.75" customHeight="1">
      <c r="A59" s="145"/>
      <c r="B59" s="255"/>
      <c r="C59" s="33">
        <v>4440</v>
      </c>
      <c r="D59" s="219" t="s">
        <v>210</v>
      </c>
      <c r="E59" s="256">
        <v>35900</v>
      </c>
      <c r="F59" s="256"/>
      <c r="G59" s="257">
        <f t="shared" si="8"/>
        <v>35900</v>
      </c>
      <c r="H59" s="256">
        <f t="shared" si="9"/>
        <v>35900</v>
      </c>
      <c r="I59" s="257"/>
      <c r="J59" s="257"/>
    </row>
    <row r="60" spans="1:10" ht="25.5">
      <c r="A60" s="145"/>
      <c r="B60" s="255"/>
      <c r="C60" s="125">
        <v>4740</v>
      </c>
      <c r="D60" s="19" t="s">
        <v>306</v>
      </c>
      <c r="E60" s="256"/>
      <c r="F60" s="256"/>
      <c r="G60" s="257">
        <f t="shared" si="8"/>
        <v>0</v>
      </c>
      <c r="H60" s="256">
        <f t="shared" si="9"/>
        <v>0</v>
      </c>
      <c r="I60" s="257"/>
      <c r="J60" s="257"/>
    </row>
    <row r="61" spans="1:10" ht="12.75" customHeight="1">
      <c r="A61" s="145"/>
      <c r="B61" s="255"/>
      <c r="C61" s="125">
        <v>4750</v>
      </c>
      <c r="D61" s="19" t="s">
        <v>291</v>
      </c>
      <c r="E61" s="256"/>
      <c r="F61" s="256"/>
      <c r="G61" s="257">
        <f t="shared" si="8"/>
        <v>0</v>
      </c>
      <c r="H61" s="256">
        <f t="shared" si="9"/>
        <v>0</v>
      </c>
      <c r="I61" s="257"/>
      <c r="J61" s="257"/>
    </row>
    <row r="62" spans="1:10" ht="12.75" customHeight="1">
      <c r="A62" s="145"/>
      <c r="B62" s="65">
        <v>80146</v>
      </c>
      <c r="C62" s="398" t="s">
        <v>307</v>
      </c>
      <c r="D62" s="398"/>
      <c r="E62" s="253">
        <f aca="true" t="shared" si="10" ref="E62:J62">SUM(E63:E65)</f>
        <v>9950</v>
      </c>
      <c r="F62" s="253">
        <f t="shared" si="10"/>
        <v>0</v>
      </c>
      <c r="G62" s="253">
        <f t="shared" si="10"/>
        <v>9950</v>
      </c>
      <c r="H62" s="254">
        <f t="shared" si="10"/>
        <v>9950</v>
      </c>
      <c r="I62" s="253">
        <f t="shared" si="10"/>
        <v>0</v>
      </c>
      <c r="J62" s="253">
        <f t="shared" si="10"/>
        <v>0</v>
      </c>
    </row>
    <row r="63" spans="1:10" ht="12.75" customHeight="1">
      <c r="A63" s="145"/>
      <c r="B63" s="66"/>
      <c r="C63" s="33">
        <v>4210</v>
      </c>
      <c r="D63" s="219" t="s">
        <v>193</v>
      </c>
      <c r="E63" s="256">
        <v>2000</v>
      </c>
      <c r="F63" s="256"/>
      <c r="G63" s="257">
        <f>E63+F63</f>
        <v>2000</v>
      </c>
      <c r="H63" s="256">
        <f>G63</f>
        <v>2000</v>
      </c>
      <c r="I63" s="257"/>
      <c r="J63" s="257"/>
    </row>
    <row r="64" spans="1:10" ht="12.75" customHeight="1">
      <c r="A64" s="145"/>
      <c r="B64" s="66"/>
      <c r="C64" s="33">
        <v>4410</v>
      </c>
      <c r="D64" s="219" t="s">
        <v>202</v>
      </c>
      <c r="E64" s="256">
        <f>1000+1000</f>
        <v>2000</v>
      </c>
      <c r="F64" s="256"/>
      <c r="G64" s="257">
        <f>E64+F64</f>
        <v>2000</v>
      </c>
      <c r="H64" s="256">
        <f>G64</f>
        <v>2000</v>
      </c>
      <c r="I64" s="257"/>
      <c r="J64" s="257"/>
    </row>
    <row r="65" spans="1:10" ht="12.75" customHeight="1">
      <c r="A65" s="145"/>
      <c r="B65" s="66"/>
      <c r="C65" s="125">
        <v>4700</v>
      </c>
      <c r="D65" s="19" t="s">
        <v>211</v>
      </c>
      <c r="E65" s="256">
        <v>5950</v>
      </c>
      <c r="F65" s="256"/>
      <c r="G65" s="257">
        <f>E65+F65</f>
        <v>5950</v>
      </c>
      <c r="H65" s="256">
        <f>G65</f>
        <v>5950</v>
      </c>
      <c r="I65" s="257"/>
      <c r="J65" s="257"/>
    </row>
    <row r="66" spans="1:10" ht="12.75" customHeight="1">
      <c r="A66" s="69">
        <v>854</v>
      </c>
      <c r="B66" s="373" t="s">
        <v>244</v>
      </c>
      <c r="C66" s="373"/>
      <c r="D66" s="373"/>
      <c r="E66" s="70">
        <f aca="true" t="shared" si="11" ref="E66:J66">SUM(E67)</f>
        <v>2000</v>
      </c>
      <c r="F66" s="70">
        <f t="shared" si="11"/>
        <v>0</v>
      </c>
      <c r="G66" s="70">
        <f t="shared" si="11"/>
        <v>2000</v>
      </c>
      <c r="H66" s="70">
        <f t="shared" si="11"/>
        <v>2000</v>
      </c>
      <c r="I66" s="70">
        <f t="shared" si="11"/>
        <v>0</v>
      </c>
      <c r="J66" s="70">
        <f t="shared" si="11"/>
        <v>0</v>
      </c>
    </row>
    <row r="67" spans="1:10" ht="12.75" customHeight="1">
      <c r="A67" s="31"/>
      <c r="B67" s="144">
        <v>85415</v>
      </c>
      <c r="C67" s="374" t="s">
        <v>245</v>
      </c>
      <c r="D67" s="374"/>
      <c r="E67" s="175">
        <f aca="true" t="shared" si="12" ref="E67:J67">SUM(E68:E69)</f>
        <v>2000</v>
      </c>
      <c r="F67" s="175">
        <f t="shared" si="12"/>
        <v>0</v>
      </c>
      <c r="G67" s="175">
        <f t="shared" si="12"/>
        <v>2000</v>
      </c>
      <c r="H67" s="175">
        <f t="shared" si="12"/>
        <v>2000</v>
      </c>
      <c r="I67" s="175">
        <f t="shared" si="12"/>
        <v>0</v>
      </c>
      <c r="J67" s="175">
        <f t="shared" si="12"/>
        <v>0</v>
      </c>
    </row>
    <row r="68" spans="1:10" ht="12.75" customHeight="1">
      <c r="A68" s="31"/>
      <c r="B68" s="142"/>
      <c r="C68" s="8">
        <v>3260</v>
      </c>
      <c r="D68" s="126" t="s">
        <v>246</v>
      </c>
      <c r="E68" s="18">
        <v>2000</v>
      </c>
      <c r="F68" s="18"/>
      <c r="G68" s="257">
        <f>E68+F68</f>
        <v>2000</v>
      </c>
      <c r="H68" s="238">
        <f>G68</f>
        <v>2000</v>
      </c>
      <c r="I68" s="177"/>
      <c r="J68" s="177"/>
    </row>
    <row r="69" spans="1:10" ht="12.75" customHeight="1">
      <c r="A69" s="72"/>
      <c r="B69" s="124"/>
      <c r="C69" s="33">
        <v>4210</v>
      </c>
      <c r="D69" s="219" t="s">
        <v>193</v>
      </c>
      <c r="E69" s="18"/>
      <c r="F69" s="18"/>
      <c r="G69" s="257">
        <f>E69+F69</f>
        <v>0</v>
      </c>
      <c r="H69" s="238">
        <f>G69</f>
        <v>0</v>
      </c>
      <c r="I69" s="177"/>
      <c r="J69" s="177"/>
    </row>
    <row r="70" spans="1:10" ht="16.5">
      <c r="A70" s="405" t="s">
        <v>308</v>
      </c>
      <c r="B70" s="405"/>
      <c r="C70" s="405"/>
      <c r="D70" s="405"/>
      <c r="E70" s="262">
        <f aca="true" t="shared" si="13" ref="E70:J70">E12+E32+E42+E62+E66</f>
        <v>1982689</v>
      </c>
      <c r="F70" s="262">
        <f t="shared" si="13"/>
        <v>0</v>
      </c>
      <c r="G70" s="262">
        <f t="shared" si="13"/>
        <v>1982689</v>
      </c>
      <c r="H70" s="262">
        <f t="shared" si="13"/>
        <v>1982689</v>
      </c>
      <c r="I70" s="262">
        <f t="shared" si="13"/>
        <v>1630470</v>
      </c>
      <c r="J70" s="262">
        <f t="shared" si="13"/>
        <v>0</v>
      </c>
    </row>
    <row r="71" spans="1:10" ht="11.25" customHeight="1">
      <c r="A71" s="263"/>
      <c r="B71" s="264"/>
      <c r="C71" s="4"/>
      <c r="D71" s="265"/>
      <c r="E71" s="266"/>
      <c r="F71" s="266"/>
      <c r="G71" s="266"/>
      <c r="H71" s="267"/>
      <c r="I71" s="268"/>
      <c r="J71" s="268"/>
    </row>
    <row r="72" spans="1:10" ht="14.25" customHeight="1">
      <c r="A72" s="263"/>
      <c r="B72" s="264"/>
      <c r="C72" s="4"/>
      <c r="D72" s="265"/>
      <c r="E72" s="266"/>
      <c r="F72" s="266"/>
      <c r="G72" s="266"/>
      <c r="H72" s="267"/>
      <c r="I72" s="268"/>
      <c r="J72" s="268"/>
    </row>
    <row r="73" spans="1:10" ht="12.75">
      <c r="A73" s="96"/>
      <c r="E73" s="3"/>
      <c r="F73" s="3"/>
      <c r="G73" s="3"/>
      <c r="H73" s="267"/>
      <c r="I73" s="268"/>
      <c r="J73" s="268"/>
    </row>
    <row r="74" spans="1:10" ht="12.75">
      <c r="A74" s="96"/>
      <c r="E74" s="3"/>
      <c r="F74" s="3"/>
      <c r="G74" s="3"/>
      <c r="H74" s="267"/>
      <c r="I74" s="268"/>
      <c r="J74" s="268"/>
    </row>
    <row r="75" spans="1:10" ht="12.75">
      <c r="A75" s="96"/>
      <c r="E75" s="4"/>
      <c r="F75" s="4"/>
      <c r="G75" s="4"/>
      <c r="H75" s="267"/>
      <c r="I75" s="268"/>
      <c r="J75" s="268"/>
    </row>
    <row r="76" spans="1:10" ht="8.25" customHeight="1">
      <c r="A76" s="96"/>
      <c r="H76" s="267"/>
      <c r="I76" s="268"/>
      <c r="J76" s="268"/>
    </row>
    <row r="77" spans="1:10" ht="18.75">
      <c r="A77" s="99" t="s">
        <v>309</v>
      </c>
      <c r="B77" s="100"/>
      <c r="C77" s="100"/>
      <c r="D77" s="100"/>
      <c r="E77" s="100"/>
      <c r="F77" s="100"/>
      <c r="G77" s="100"/>
      <c r="H77" s="267"/>
      <c r="I77" s="268"/>
      <c r="J77" s="268"/>
    </row>
    <row r="78" spans="1:10" ht="9.75" customHeight="1">
      <c r="A78"/>
      <c r="B78"/>
      <c r="C78"/>
      <c r="D78"/>
      <c r="E78"/>
      <c r="F78"/>
      <c r="G78"/>
      <c r="H78"/>
      <c r="I78"/>
      <c r="J78"/>
    </row>
    <row r="79" spans="1:10" ht="15.75">
      <c r="A79" s="30">
        <v>801</v>
      </c>
      <c r="B79" s="406" t="s">
        <v>223</v>
      </c>
      <c r="C79" s="406"/>
      <c r="D79" s="406"/>
      <c r="E79" s="251">
        <f aca="true" t="shared" si="14" ref="E79:J79">E80+E100+E110+E120</f>
        <v>926639.07</v>
      </c>
      <c r="F79" s="251">
        <f t="shared" si="14"/>
        <v>0</v>
      </c>
      <c r="G79" s="251">
        <f t="shared" si="14"/>
        <v>926639.07</v>
      </c>
      <c r="H79" s="251">
        <f t="shared" si="14"/>
        <v>925639.07</v>
      </c>
      <c r="I79" s="251">
        <f t="shared" si="14"/>
        <v>776074.07</v>
      </c>
      <c r="J79" s="251">
        <f t="shared" si="14"/>
        <v>0</v>
      </c>
    </row>
    <row r="80" spans="1:10" ht="12.75" customHeight="1">
      <c r="A80" s="31"/>
      <c r="B80" s="252">
        <v>80101</v>
      </c>
      <c r="C80" s="385" t="s">
        <v>310</v>
      </c>
      <c r="D80" s="385"/>
      <c r="E80" s="68">
        <f aca="true" t="shared" si="15" ref="E80:J80">SUM(E81:E99)</f>
        <v>823231.07</v>
      </c>
      <c r="F80" s="68">
        <f t="shared" si="15"/>
        <v>0</v>
      </c>
      <c r="G80" s="68">
        <f t="shared" si="15"/>
        <v>823231.07</v>
      </c>
      <c r="H80" s="67">
        <f t="shared" si="15"/>
        <v>823231.07</v>
      </c>
      <c r="I80" s="68">
        <f t="shared" si="15"/>
        <v>690054.07</v>
      </c>
      <c r="J80" s="68">
        <f t="shared" si="15"/>
        <v>0</v>
      </c>
    </row>
    <row r="81" spans="1:10" ht="12.75">
      <c r="A81" s="31"/>
      <c r="B81" s="260"/>
      <c r="C81" s="33">
        <v>3020</v>
      </c>
      <c r="D81" s="195" t="s">
        <v>204</v>
      </c>
      <c r="E81" s="238">
        <v>38258</v>
      </c>
      <c r="F81" s="238"/>
      <c r="G81" s="238">
        <f aca="true" t="shared" si="16" ref="G81:G99">E81+F81</f>
        <v>38258</v>
      </c>
      <c r="H81" s="238">
        <f aca="true" t="shared" si="17" ref="H81:H99">E81</f>
        <v>38258</v>
      </c>
      <c r="I81" s="177"/>
      <c r="J81" s="177"/>
    </row>
    <row r="82" spans="1:10" ht="12.75">
      <c r="A82" s="31"/>
      <c r="B82" s="260"/>
      <c r="C82" s="125">
        <v>3040</v>
      </c>
      <c r="D82" s="53" t="s">
        <v>304</v>
      </c>
      <c r="E82" s="238"/>
      <c r="F82" s="238"/>
      <c r="G82" s="238">
        <f t="shared" si="16"/>
        <v>0</v>
      </c>
      <c r="H82" s="238">
        <f t="shared" si="17"/>
        <v>0</v>
      </c>
      <c r="I82" s="177"/>
      <c r="J82" s="177"/>
    </row>
    <row r="83" spans="1:10" ht="12.75">
      <c r="A83" s="31"/>
      <c r="B83" s="260"/>
      <c r="C83" s="33">
        <v>4010</v>
      </c>
      <c r="D83" s="219" t="s">
        <v>195</v>
      </c>
      <c r="E83" s="238">
        <v>536562.4</v>
      </c>
      <c r="F83" s="238"/>
      <c r="G83" s="238">
        <f t="shared" si="16"/>
        <v>536562.4</v>
      </c>
      <c r="H83" s="238">
        <f t="shared" si="17"/>
        <v>536562.4</v>
      </c>
      <c r="I83" s="177">
        <f>H83</f>
        <v>536562.4</v>
      </c>
      <c r="J83" s="177"/>
    </row>
    <row r="84" spans="1:10" ht="12.75">
      <c r="A84" s="31"/>
      <c r="B84" s="260"/>
      <c r="C84" s="33">
        <v>4040</v>
      </c>
      <c r="D84" s="219" t="s">
        <v>225</v>
      </c>
      <c r="E84" s="18">
        <v>41600</v>
      </c>
      <c r="F84" s="18"/>
      <c r="G84" s="238">
        <f t="shared" si="16"/>
        <v>41600</v>
      </c>
      <c r="H84" s="238">
        <f t="shared" si="17"/>
        <v>41600</v>
      </c>
      <c r="I84" s="177">
        <f>H84</f>
        <v>41600</v>
      </c>
      <c r="J84" s="177"/>
    </row>
    <row r="85" spans="1:10" ht="12.75">
      <c r="A85" s="31"/>
      <c r="B85" s="260"/>
      <c r="C85" s="33">
        <v>4110</v>
      </c>
      <c r="D85" s="219" t="s">
        <v>197</v>
      </c>
      <c r="E85" s="238">
        <v>96190.84</v>
      </c>
      <c r="F85" s="238"/>
      <c r="G85" s="238">
        <f t="shared" si="16"/>
        <v>96190.84</v>
      </c>
      <c r="H85" s="238">
        <f t="shared" si="17"/>
        <v>96190.84</v>
      </c>
      <c r="I85" s="177">
        <f>H85</f>
        <v>96190.84</v>
      </c>
      <c r="J85" s="177"/>
    </row>
    <row r="86" spans="1:10" ht="12.75">
      <c r="A86" s="31"/>
      <c r="B86" s="260"/>
      <c r="C86" s="33">
        <v>4120</v>
      </c>
      <c r="D86" s="219" t="s">
        <v>198</v>
      </c>
      <c r="E86" s="238">
        <v>15700.83</v>
      </c>
      <c r="F86" s="238"/>
      <c r="G86" s="238">
        <f t="shared" si="16"/>
        <v>15700.83</v>
      </c>
      <c r="H86" s="238">
        <f t="shared" si="17"/>
        <v>15700.83</v>
      </c>
      <c r="I86" s="177">
        <f>H86</f>
        <v>15700.83</v>
      </c>
      <c r="J86" s="177"/>
    </row>
    <row r="87" spans="1:10" ht="12.75">
      <c r="A87" s="31"/>
      <c r="B87" s="260"/>
      <c r="C87" s="33">
        <v>4210</v>
      </c>
      <c r="D87" s="219" t="s">
        <v>193</v>
      </c>
      <c r="E87" s="238">
        <v>34000</v>
      </c>
      <c r="F87" s="238"/>
      <c r="G87" s="238">
        <f t="shared" si="16"/>
        <v>34000</v>
      </c>
      <c r="H87" s="238">
        <f t="shared" si="17"/>
        <v>34000</v>
      </c>
      <c r="I87" s="177"/>
      <c r="J87" s="177"/>
    </row>
    <row r="88" spans="1:10" ht="12.75">
      <c r="A88" s="31"/>
      <c r="B88" s="260"/>
      <c r="C88" s="33">
        <v>4240</v>
      </c>
      <c r="D88" s="219" t="s">
        <v>226</v>
      </c>
      <c r="E88" s="238">
        <v>800</v>
      </c>
      <c r="F88" s="238"/>
      <c r="G88" s="238">
        <f t="shared" si="16"/>
        <v>800</v>
      </c>
      <c r="H88" s="238">
        <f t="shared" si="17"/>
        <v>800</v>
      </c>
      <c r="I88" s="177"/>
      <c r="J88" s="177"/>
    </row>
    <row r="89" spans="1:10" ht="12.75">
      <c r="A89" s="31"/>
      <c r="B89" s="260"/>
      <c r="C89" s="33">
        <v>4260</v>
      </c>
      <c r="D89" s="219" t="s">
        <v>206</v>
      </c>
      <c r="E89" s="238">
        <v>9500</v>
      </c>
      <c r="F89" s="238"/>
      <c r="G89" s="238">
        <f t="shared" si="16"/>
        <v>9500</v>
      </c>
      <c r="H89" s="238">
        <f t="shared" si="17"/>
        <v>9500</v>
      </c>
      <c r="I89" s="177"/>
      <c r="J89" s="177"/>
    </row>
    <row r="90" spans="1:10" ht="12.75">
      <c r="A90" s="31"/>
      <c r="B90" s="260"/>
      <c r="C90" s="125">
        <v>4270</v>
      </c>
      <c r="D90" s="126" t="s">
        <v>305</v>
      </c>
      <c r="E90" s="238">
        <v>3000</v>
      </c>
      <c r="F90" s="238"/>
      <c r="G90" s="238">
        <f t="shared" si="16"/>
        <v>3000</v>
      </c>
      <c r="H90" s="238">
        <f t="shared" si="17"/>
        <v>3000</v>
      </c>
      <c r="I90" s="177"/>
      <c r="J90" s="177"/>
    </row>
    <row r="91" spans="1:10" ht="12.75">
      <c r="A91" s="31"/>
      <c r="B91" s="260"/>
      <c r="C91" s="125">
        <v>4280</v>
      </c>
      <c r="D91" s="126" t="s">
        <v>227</v>
      </c>
      <c r="E91" s="238">
        <v>300</v>
      </c>
      <c r="F91" s="238"/>
      <c r="G91" s="238">
        <f t="shared" si="16"/>
        <v>300</v>
      </c>
      <c r="H91" s="238">
        <f t="shared" si="17"/>
        <v>300</v>
      </c>
      <c r="I91" s="177"/>
      <c r="J91" s="177"/>
    </row>
    <row r="92" spans="1:10" ht="12.75">
      <c r="A92" s="31"/>
      <c r="B92" s="260"/>
      <c r="C92" s="33">
        <v>4300</v>
      </c>
      <c r="D92" s="219" t="s">
        <v>201</v>
      </c>
      <c r="E92" s="238">
        <v>8096</v>
      </c>
      <c r="F92" s="238"/>
      <c r="G92" s="238">
        <f t="shared" si="16"/>
        <v>8096</v>
      </c>
      <c r="H92" s="238">
        <f t="shared" si="17"/>
        <v>8096</v>
      </c>
      <c r="I92" s="177"/>
      <c r="J92" s="177"/>
    </row>
    <row r="93" spans="1:10" ht="12.75">
      <c r="A93" s="31"/>
      <c r="B93" s="260"/>
      <c r="C93" s="125">
        <v>4350</v>
      </c>
      <c r="D93" s="126" t="s">
        <v>207</v>
      </c>
      <c r="E93" s="238">
        <v>600</v>
      </c>
      <c r="F93" s="238"/>
      <c r="G93" s="238">
        <f t="shared" si="16"/>
        <v>600</v>
      </c>
      <c r="H93" s="238">
        <f t="shared" si="17"/>
        <v>600</v>
      </c>
      <c r="I93" s="177"/>
      <c r="J93" s="177"/>
    </row>
    <row r="94" spans="1:10" ht="12.75">
      <c r="A94" s="31"/>
      <c r="B94" s="260"/>
      <c r="C94" s="125">
        <v>4370</v>
      </c>
      <c r="D94" s="126" t="s">
        <v>209</v>
      </c>
      <c r="E94" s="238">
        <v>2100</v>
      </c>
      <c r="F94" s="238"/>
      <c r="G94" s="238">
        <f t="shared" si="16"/>
        <v>2100</v>
      </c>
      <c r="H94" s="238">
        <f t="shared" si="17"/>
        <v>2100</v>
      </c>
      <c r="I94" s="177"/>
      <c r="J94" s="177"/>
    </row>
    <row r="95" spans="1:10" ht="12.75">
      <c r="A95" s="31"/>
      <c r="B95" s="260"/>
      <c r="C95" s="33">
        <v>4410</v>
      </c>
      <c r="D95" s="219" t="s">
        <v>202</v>
      </c>
      <c r="E95" s="238">
        <v>1600</v>
      </c>
      <c r="F95" s="238"/>
      <c r="G95" s="238">
        <f t="shared" si="16"/>
        <v>1600</v>
      </c>
      <c r="H95" s="238">
        <f t="shared" si="17"/>
        <v>1600</v>
      </c>
      <c r="I95" s="177"/>
      <c r="J95" s="177"/>
    </row>
    <row r="96" spans="1:10" ht="12.75">
      <c r="A96" s="31"/>
      <c r="B96" s="260"/>
      <c r="C96" s="33">
        <v>4430</v>
      </c>
      <c r="D96" s="219" t="s">
        <v>188</v>
      </c>
      <c r="E96" s="238">
        <v>500</v>
      </c>
      <c r="F96" s="238"/>
      <c r="G96" s="238">
        <f t="shared" si="16"/>
        <v>500</v>
      </c>
      <c r="H96" s="238">
        <f t="shared" si="17"/>
        <v>500</v>
      </c>
      <c r="I96" s="177"/>
      <c r="J96" s="177"/>
    </row>
    <row r="97" spans="1:10" ht="12.75">
      <c r="A97" s="31"/>
      <c r="B97" s="260"/>
      <c r="C97" s="33">
        <v>4440</v>
      </c>
      <c r="D97" s="219" t="s">
        <v>210</v>
      </c>
      <c r="E97" s="238">
        <v>34423</v>
      </c>
      <c r="F97" s="238"/>
      <c r="G97" s="238">
        <f t="shared" si="16"/>
        <v>34423</v>
      </c>
      <c r="H97" s="238">
        <f t="shared" si="17"/>
        <v>34423</v>
      </c>
      <c r="I97" s="177"/>
      <c r="J97" s="177"/>
    </row>
    <row r="98" spans="1:10" ht="25.5">
      <c r="A98" s="31"/>
      <c r="B98" s="260"/>
      <c r="C98" s="125">
        <v>4740</v>
      </c>
      <c r="D98" s="19" t="s">
        <v>306</v>
      </c>
      <c r="E98" s="238"/>
      <c r="F98" s="238"/>
      <c r="G98" s="238">
        <f t="shared" si="16"/>
        <v>0</v>
      </c>
      <c r="H98" s="238">
        <f t="shared" si="17"/>
        <v>0</v>
      </c>
      <c r="I98" s="177"/>
      <c r="J98" s="177"/>
    </row>
    <row r="99" spans="1:10" ht="12.75">
      <c r="A99" s="31"/>
      <c r="B99" s="269"/>
      <c r="C99" s="125">
        <v>4750</v>
      </c>
      <c r="D99" s="19" t="s">
        <v>291</v>
      </c>
      <c r="E99" s="238"/>
      <c r="F99" s="238"/>
      <c r="G99" s="238">
        <f t="shared" si="16"/>
        <v>0</v>
      </c>
      <c r="H99" s="238">
        <f t="shared" si="17"/>
        <v>0</v>
      </c>
      <c r="I99" s="177"/>
      <c r="J99" s="177"/>
    </row>
    <row r="100" spans="1:10" ht="12.75" customHeight="1">
      <c r="A100" s="31"/>
      <c r="B100" s="65">
        <v>80103</v>
      </c>
      <c r="C100" s="407" t="s">
        <v>228</v>
      </c>
      <c r="D100" s="407"/>
      <c r="E100" s="253">
        <f aca="true" t="shared" si="18" ref="E100:J100">SUM(E101:E109)</f>
        <v>61872</v>
      </c>
      <c r="F100" s="253">
        <f t="shared" si="18"/>
        <v>0</v>
      </c>
      <c r="G100" s="253">
        <f t="shared" si="18"/>
        <v>61872</v>
      </c>
      <c r="H100" s="254">
        <f t="shared" si="18"/>
        <v>61872</v>
      </c>
      <c r="I100" s="253">
        <f t="shared" si="18"/>
        <v>54900</v>
      </c>
      <c r="J100" s="253">
        <f t="shared" si="18"/>
        <v>0</v>
      </c>
    </row>
    <row r="101" spans="1:10" ht="12.75">
      <c r="A101" s="31"/>
      <c r="B101" s="66"/>
      <c r="C101" s="33">
        <v>3020</v>
      </c>
      <c r="D101" s="219" t="s">
        <v>204</v>
      </c>
      <c r="E101" s="256">
        <v>4456</v>
      </c>
      <c r="F101" s="256"/>
      <c r="G101" s="238">
        <f aca="true" t="shared" si="19" ref="G101:G109">E101+F101</f>
        <v>4456</v>
      </c>
      <c r="H101" s="256">
        <f aca="true" t="shared" si="20" ref="H101:H109">E101</f>
        <v>4456</v>
      </c>
      <c r="I101" s="257"/>
      <c r="J101" s="257"/>
    </row>
    <row r="102" spans="1:10" ht="12.75">
      <c r="A102" s="31"/>
      <c r="B102" s="221"/>
      <c r="C102" s="125">
        <v>3040</v>
      </c>
      <c r="D102" s="53" t="s">
        <v>304</v>
      </c>
      <c r="E102" s="256"/>
      <c r="F102" s="256"/>
      <c r="G102" s="238">
        <f t="shared" si="19"/>
        <v>0</v>
      </c>
      <c r="H102" s="256">
        <f t="shared" si="20"/>
        <v>0</v>
      </c>
      <c r="I102" s="257"/>
      <c r="J102" s="257"/>
    </row>
    <row r="103" spans="1:10" ht="12.75">
      <c r="A103" s="31"/>
      <c r="B103" s="221"/>
      <c r="C103" s="33">
        <v>4010</v>
      </c>
      <c r="D103" s="219" t="s">
        <v>195</v>
      </c>
      <c r="E103" s="256">
        <v>42500</v>
      </c>
      <c r="F103" s="256"/>
      <c r="G103" s="238">
        <f t="shared" si="19"/>
        <v>42500</v>
      </c>
      <c r="H103" s="256">
        <f t="shared" si="20"/>
        <v>42500</v>
      </c>
      <c r="I103" s="257">
        <f>H103</f>
        <v>42500</v>
      </c>
      <c r="J103" s="257"/>
    </row>
    <row r="104" spans="1:10" ht="12.75">
      <c r="A104" s="31"/>
      <c r="B104" s="221"/>
      <c r="C104" s="33">
        <v>4040</v>
      </c>
      <c r="D104" s="219" t="s">
        <v>196</v>
      </c>
      <c r="E104" s="256">
        <v>3500</v>
      </c>
      <c r="F104" s="256"/>
      <c r="G104" s="238">
        <f t="shared" si="19"/>
        <v>3500</v>
      </c>
      <c r="H104" s="256">
        <f t="shared" si="20"/>
        <v>3500</v>
      </c>
      <c r="I104" s="257">
        <f>H104</f>
        <v>3500</v>
      </c>
      <c r="J104" s="257"/>
    </row>
    <row r="105" spans="1:10" ht="12.75">
      <c r="A105" s="31"/>
      <c r="B105" s="221"/>
      <c r="C105" s="33">
        <v>4110</v>
      </c>
      <c r="D105" s="219" t="s">
        <v>197</v>
      </c>
      <c r="E105" s="256">
        <v>7600</v>
      </c>
      <c r="F105" s="256"/>
      <c r="G105" s="238">
        <f t="shared" si="19"/>
        <v>7600</v>
      </c>
      <c r="H105" s="256">
        <f t="shared" si="20"/>
        <v>7600</v>
      </c>
      <c r="I105" s="257">
        <f>H105</f>
        <v>7600</v>
      </c>
      <c r="J105" s="257"/>
    </row>
    <row r="106" spans="1:10" ht="12.75">
      <c r="A106" s="31"/>
      <c r="B106" s="221"/>
      <c r="C106" s="33">
        <v>4120</v>
      </c>
      <c r="D106" s="219" t="s">
        <v>198</v>
      </c>
      <c r="E106" s="256">
        <v>1300</v>
      </c>
      <c r="F106" s="256"/>
      <c r="G106" s="238">
        <f t="shared" si="19"/>
        <v>1300</v>
      </c>
      <c r="H106" s="256">
        <f t="shared" si="20"/>
        <v>1300</v>
      </c>
      <c r="I106" s="257">
        <f>H106</f>
        <v>1300</v>
      </c>
      <c r="J106" s="257"/>
    </row>
    <row r="107" spans="1:10" ht="12.75">
      <c r="A107" s="31"/>
      <c r="B107" s="221"/>
      <c r="C107" s="125">
        <v>4280</v>
      </c>
      <c r="D107" s="126" t="s">
        <v>227</v>
      </c>
      <c r="E107" s="256"/>
      <c r="F107" s="256"/>
      <c r="G107" s="238">
        <f t="shared" si="19"/>
        <v>0</v>
      </c>
      <c r="H107" s="256">
        <f t="shared" si="20"/>
        <v>0</v>
      </c>
      <c r="I107" s="257"/>
      <c r="J107" s="257"/>
    </row>
    <row r="108" spans="1:10" ht="12.75">
      <c r="A108" s="31"/>
      <c r="B108" s="221"/>
      <c r="C108" s="33">
        <v>4410</v>
      </c>
      <c r="D108" s="219" t="s">
        <v>202</v>
      </c>
      <c r="E108" s="256"/>
      <c r="F108" s="256"/>
      <c r="G108" s="238">
        <f t="shared" si="19"/>
        <v>0</v>
      </c>
      <c r="H108" s="256">
        <f t="shared" si="20"/>
        <v>0</v>
      </c>
      <c r="I108" s="257"/>
      <c r="J108" s="257"/>
    </row>
    <row r="109" spans="1:10" ht="12.75">
      <c r="A109" s="31"/>
      <c r="B109" s="243"/>
      <c r="C109" s="33">
        <v>4440</v>
      </c>
      <c r="D109" s="219" t="s">
        <v>210</v>
      </c>
      <c r="E109" s="256">
        <v>2516</v>
      </c>
      <c r="F109" s="256"/>
      <c r="G109" s="238">
        <f t="shared" si="19"/>
        <v>2516</v>
      </c>
      <c r="H109" s="256">
        <f t="shared" si="20"/>
        <v>2516</v>
      </c>
      <c r="I109" s="257"/>
      <c r="J109" s="257"/>
    </row>
    <row r="110" spans="1:10" ht="12.75" customHeight="1">
      <c r="A110" s="31"/>
      <c r="B110" s="65">
        <v>80104</v>
      </c>
      <c r="C110" s="407" t="s">
        <v>229</v>
      </c>
      <c r="D110" s="407"/>
      <c r="E110" s="253">
        <f aca="true" t="shared" si="21" ref="E110:J110">SUM(E111:E119)</f>
        <v>36936</v>
      </c>
      <c r="F110" s="253">
        <f t="shared" si="21"/>
        <v>0</v>
      </c>
      <c r="G110" s="253">
        <f t="shared" si="21"/>
        <v>36936</v>
      </c>
      <c r="H110" s="254">
        <f t="shared" si="21"/>
        <v>36936</v>
      </c>
      <c r="I110" s="253">
        <f t="shared" si="21"/>
        <v>31120</v>
      </c>
      <c r="J110" s="253">
        <f t="shared" si="21"/>
        <v>0</v>
      </c>
    </row>
    <row r="111" spans="1:10" ht="12.75">
      <c r="A111" s="31"/>
      <c r="B111" s="66"/>
      <c r="C111" s="33">
        <v>3020</v>
      </c>
      <c r="D111" s="219" t="s">
        <v>204</v>
      </c>
      <c r="E111" s="256">
        <v>3300</v>
      </c>
      <c r="F111" s="256"/>
      <c r="G111" s="238">
        <f aca="true" t="shared" si="22" ref="G111:G119">E111+F111</f>
        <v>3300</v>
      </c>
      <c r="H111" s="256">
        <f aca="true" t="shared" si="23" ref="H111:H119">E111</f>
        <v>3300</v>
      </c>
      <c r="I111" s="257"/>
      <c r="J111" s="257"/>
    </row>
    <row r="112" spans="1:10" ht="12.75">
      <c r="A112" s="31"/>
      <c r="B112" s="66"/>
      <c r="C112" s="125">
        <v>3040</v>
      </c>
      <c r="D112" s="53" t="s">
        <v>304</v>
      </c>
      <c r="E112" s="256"/>
      <c r="F112" s="256"/>
      <c r="G112" s="238">
        <f t="shared" si="22"/>
        <v>0</v>
      </c>
      <c r="H112" s="256">
        <f t="shared" si="23"/>
        <v>0</v>
      </c>
      <c r="I112" s="257"/>
      <c r="J112" s="257"/>
    </row>
    <row r="113" spans="1:10" ht="12.75">
      <c r="A113" s="31"/>
      <c r="B113" s="221"/>
      <c r="C113" s="33">
        <v>4010</v>
      </c>
      <c r="D113" s="219" t="s">
        <v>195</v>
      </c>
      <c r="E113" s="256">
        <v>23900</v>
      </c>
      <c r="F113" s="256"/>
      <c r="G113" s="238">
        <f t="shared" si="22"/>
        <v>23900</v>
      </c>
      <c r="H113" s="256">
        <f t="shared" si="23"/>
        <v>23900</v>
      </c>
      <c r="I113" s="257">
        <f>H113</f>
        <v>23900</v>
      </c>
      <c r="J113" s="257"/>
    </row>
    <row r="114" spans="1:10" ht="12.75">
      <c r="A114" s="31"/>
      <c r="B114" s="221"/>
      <c r="C114" s="33">
        <v>4040</v>
      </c>
      <c r="D114" s="219" t="s">
        <v>196</v>
      </c>
      <c r="E114" s="256">
        <v>2000</v>
      </c>
      <c r="F114" s="256"/>
      <c r="G114" s="238">
        <f t="shared" si="22"/>
        <v>2000</v>
      </c>
      <c r="H114" s="256">
        <f t="shared" si="23"/>
        <v>2000</v>
      </c>
      <c r="I114" s="257">
        <f>H114</f>
        <v>2000</v>
      </c>
      <c r="J114" s="257"/>
    </row>
    <row r="115" spans="1:10" ht="12.75">
      <c r="A115" s="31"/>
      <c r="B115" s="221"/>
      <c r="C115" s="33">
        <v>4110</v>
      </c>
      <c r="D115" s="219" t="s">
        <v>197</v>
      </c>
      <c r="E115" s="256">
        <v>4500</v>
      </c>
      <c r="F115" s="256"/>
      <c r="G115" s="238">
        <f t="shared" si="22"/>
        <v>4500</v>
      </c>
      <c r="H115" s="256">
        <f t="shared" si="23"/>
        <v>4500</v>
      </c>
      <c r="I115" s="257">
        <f>H115</f>
        <v>4500</v>
      </c>
      <c r="J115" s="257"/>
    </row>
    <row r="116" spans="1:10" ht="12.75">
      <c r="A116" s="31"/>
      <c r="B116" s="221"/>
      <c r="C116" s="33">
        <v>4120</v>
      </c>
      <c r="D116" s="219" t="s">
        <v>198</v>
      </c>
      <c r="E116" s="256">
        <v>720</v>
      </c>
      <c r="F116" s="256"/>
      <c r="G116" s="238">
        <f t="shared" si="22"/>
        <v>720</v>
      </c>
      <c r="H116" s="256">
        <f t="shared" si="23"/>
        <v>720</v>
      </c>
      <c r="I116" s="257">
        <f>H116</f>
        <v>720</v>
      </c>
      <c r="J116" s="257"/>
    </row>
    <row r="117" spans="1:10" ht="12.75">
      <c r="A117" s="31"/>
      <c r="B117" s="221"/>
      <c r="C117" s="125">
        <v>4280</v>
      </c>
      <c r="D117" s="126" t="s">
        <v>227</v>
      </c>
      <c r="E117" s="256"/>
      <c r="F117" s="256"/>
      <c r="G117" s="238">
        <f t="shared" si="22"/>
        <v>0</v>
      </c>
      <c r="H117" s="256">
        <f t="shared" si="23"/>
        <v>0</v>
      </c>
      <c r="I117" s="257"/>
      <c r="J117" s="257"/>
    </row>
    <row r="118" spans="1:10" ht="12.75">
      <c r="A118" s="31"/>
      <c r="B118" s="221"/>
      <c r="C118" s="33">
        <v>4410</v>
      </c>
      <c r="D118" s="219" t="s">
        <v>202</v>
      </c>
      <c r="E118" s="256"/>
      <c r="F118" s="256"/>
      <c r="G118" s="238">
        <f t="shared" si="22"/>
        <v>0</v>
      </c>
      <c r="H118" s="256">
        <f t="shared" si="23"/>
        <v>0</v>
      </c>
      <c r="I118" s="257"/>
      <c r="J118" s="257"/>
    </row>
    <row r="119" spans="1:10" ht="12.75">
      <c r="A119" s="31"/>
      <c r="B119" s="243"/>
      <c r="C119" s="33">
        <v>4440</v>
      </c>
      <c r="D119" s="219" t="s">
        <v>210</v>
      </c>
      <c r="E119" s="256">
        <v>2516</v>
      </c>
      <c r="F119" s="256"/>
      <c r="G119" s="238">
        <f t="shared" si="22"/>
        <v>2516</v>
      </c>
      <c r="H119" s="256">
        <f t="shared" si="23"/>
        <v>2516</v>
      </c>
      <c r="I119" s="257"/>
      <c r="J119" s="257"/>
    </row>
    <row r="120" spans="1:10" ht="12.75" customHeight="1">
      <c r="A120" s="31"/>
      <c r="B120" s="65">
        <v>80146</v>
      </c>
      <c r="C120" s="408" t="s">
        <v>311</v>
      </c>
      <c r="D120" s="408"/>
      <c r="E120" s="253">
        <f aca="true" t="shared" si="24" ref="E120:J120">SUM(E121:E123)</f>
        <v>4600</v>
      </c>
      <c r="F120" s="253">
        <f t="shared" si="24"/>
        <v>0</v>
      </c>
      <c r="G120" s="253">
        <f t="shared" si="24"/>
        <v>4600</v>
      </c>
      <c r="H120" s="254">
        <f t="shared" si="24"/>
        <v>3600</v>
      </c>
      <c r="I120" s="253">
        <f t="shared" si="24"/>
        <v>0</v>
      </c>
      <c r="J120" s="253">
        <f t="shared" si="24"/>
        <v>0</v>
      </c>
    </row>
    <row r="121" spans="1:10" ht="12.75">
      <c r="A121" s="31"/>
      <c r="B121" s="66"/>
      <c r="C121" s="33">
        <v>4210</v>
      </c>
      <c r="D121" s="51" t="s">
        <v>193</v>
      </c>
      <c r="E121" s="256">
        <v>1000</v>
      </c>
      <c r="F121" s="256"/>
      <c r="G121" s="238">
        <f>E121+F121</f>
        <v>1000</v>
      </c>
      <c r="H121" s="256"/>
      <c r="I121" s="257"/>
      <c r="J121" s="257"/>
    </row>
    <row r="122" spans="1:10" ht="12.75">
      <c r="A122" s="31"/>
      <c r="B122" s="66"/>
      <c r="C122" s="33">
        <v>4410</v>
      </c>
      <c r="D122" s="51" t="s">
        <v>202</v>
      </c>
      <c r="E122" s="256">
        <v>600</v>
      </c>
      <c r="F122" s="256"/>
      <c r="G122" s="238">
        <f>E122+F122</f>
        <v>600</v>
      </c>
      <c r="H122" s="256">
        <f>E122</f>
        <v>600</v>
      </c>
      <c r="I122" s="257"/>
      <c r="J122" s="257"/>
    </row>
    <row r="123" spans="1:10" ht="25.5">
      <c r="A123" s="72"/>
      <c r="B123" s="169"/>
      <c r="C123" s="125">
        <v>4700</v>
      </c>
      <c r="D123" s="19" t="s">
        <v>211</v>
      </c>
      <c r="E123" s="256">
        <v>3000</v>
      </c>
      <c r="F123" s="256"/>
      <c r="G123" s="238">
        <f>E123+F123</f>
        <v>3000</v>
      </c>
      <c r="H123" s="256">
        <f>E123</f>
        <v>3000</v>
      </c>
      <c r="I123" s="257"/>
      <c r="J123" s="257"/>
    </row>
    <row r="124" spans="1:10" ht="15">
      <c r="A124" s="69">
        <v>854</v>
      </c>
      <c r="B124" s="373" t="s">
        <v>244</v>
      </c>
      <c r="C124" s="373"/>
      <c r="D124" s="373"/>
      <c r="E124" s="270">
        <f aca="true" t="shared" si="25" ref="E124:J124">SUM(E125)</f>
        <v>1000</v>
      </c>
      <c r="F124" s="270">
        <f t="shared" si="25"/>
        <v>0</v>
      </c>
      <c r="G124" s="270">
        <f t="shared" si="25"/>
        <v>1000</v>
      </c>
      <c r="H124" s="270">
        <f t="shared" si="25"/>
        <v>1000</v>
      </c>
      <c r="I124" s="270">
        <f t="shared" si="25"/>
        <v>0</v>
      </c>
      <c r="J124" s="270">
        <f t="shared" si="25"/>
        <v>0</v>
      </c>
    </row>
    <row r="125" spans="1:10" ht="12.75">
      <c r="A125" s="31"/>
      <c r="B125" s="144">
        <v>85415</v>
      </c>
      <c r="C125" s="374" t="s">
        <v>245</v>
      </c>
      <c r="D125" s="374"/>
      <c r="E125" s="175">
        <f aca="true" t="shared" si="26" ref="E125:J125">SUM(E126:E127)</f>
        <v>1000</v>
      </c>
      <c r="F125" s="175">
        <f t="shared" si="26"/>
        <v>0</v>
      </c>
      <c r="G125" s="175">
        <f t="shared" si="26"/>
        <v>1000</v>
      </c>
      <c r="H125" s="175">
        <f t="shared" si="26"/>
        <v>1000</v>
      </c>
      <c r="I125" s="175">
        <f t="shared" si="26"/>
        <v>0</v>
      </c>
      <c r="J125" s="175">
        <f t="shared" si="26"/>
        <v>0</v>
      </c>
    </row>
    <row r="126" spans="1:10" ht="12.75">
      <c r="A126" s="31"/>
      <c r="B126" s="142"/>
      <c r="C126" s="8">
        <v>3260</v>
      </c>
      <c r="D126" s="126" t="s">
        <v>246</v>
      </c>
      <c r="E126" s="258">
        <v>1000</v>
      </c>
      <c r="F126" s="258"/>
      <c r="G126" s="238">
        <f>E126+F126</f>
        <v>1000</v>
      </c>
      <c r="H126" s="256">
        <f>E126</f>
        <v>1000</v>
      </c>
      <c r="I126" s="257"/>
      <c r="J126" s="257"/>
    </row>
    <row r="127" spans="1:10" ht="12.75">
      <c r="A127" s="31"/>
      <c r="B127" s="142"/>
      <c r="C127" s="33">
        <v>4210</v>
      </c>
      <c r="D127" s="219" t="s">
        <v>193</v>
      </c>
      <c r="E127" s="258"/>
      <c r="F127" s="258"/>
      <c r="G127" s="238">
        <f>E127+F127</f>
        <v>0</v>
      </c>
      <c r="H127" s="256"/>
      <c r="I127" s="257"/>
      <c r="J127" s="257"/>
    </row>
    <row r="128" spans="1:10" ht="16.5">
      <c r="A128" s="405" t="s">
        <v>312</v>
      </c>
      <c r="B128" s="405"/>
      <c r="C128" s="405"/>
      <c r="D128" s="405"/>
      <c r="E128" s="271">
        <f aca="true" t="shared" si="27" ref="E128:J128">E79+E124</f>
        <v>927639.07</v>
      </c>
      <c r="F128" s="271">
        <f t="shared" si="27"/>
        <v>0</v>
      </c>
      <c r="G128" s="271">
        <f t="shared" si="27"/>
        <v>927639.07</v>
      </c>
      <c r="H128" s="271">
        <f t="shared" si="27"/>
        <v>926639.07</v>
      </c>
      <c r="I128" s="271">
        <f t="shared" si="27"/>
        <v>776074.07</v>
      </c>
      <c r="J128" s="271">
        <f t="shared" si="27"/>
        <v>0</v>
      </c>
    </row>
    <row r="129" spans="1:10" ht="16.5">
      <c r="A129" s="272"/>
      <c r="B129" s="272"/>
      <c r="C129" s="272"/>
      <c r="D129" s="272"/>
      <c r="E129" s="273"/>
      <c r="F129" s="273"/>
      <c r="G129" s="273"/>
      <c r="H129" s="274"/>
      <c r="I129" s="274"/>
      <c r="J129" s="274"/>
    </row>
  </sheetData>
  <sheetProtection selectLockedCells="1" selectUnlockedCells="1"/>
  <mergeCells count="26">
    <mergeCell ref="A7:A9"/>
    <mergeCell ref="B7:B9"/>
    <mergeCell ref="C7:C9"/>
    <mergeCell ref="D7:D9"/>
    <mergeCell ref="E7:E9"/>
    <mergeCell ref="F7:F9"/>
    <mergeCell ref="G7:G9"/>
    <mergeCell ref="H7:J7"/>
    <mergeCell ref="H8:H9"/>
    <mergeCell ref="J8:J9"/>
    <mergeCell ref="B11:D11"/>
    <mergeCell ref="C12:D12"/>
    <mergeCell ref="C32:D32"/>
    <mergeCell ref="C42:D42"/>
    <mergeCell ref="C62:D62"/>
    <mergeCell ref="B66:D66"/>
    <mergeCell ref="C67:D67"/>
    <mergeCell ref="A70:D70"/>
    <mergeCell ref="C125:D125"/>
    <mergeCell ref="A128:D128"/>
    <mergeCell ref="B79:D79"/>
    <mergeCell ref="C80:D80"/>
    <mergeCell ref="C100:D100"/>
    <mergeCell ref="C110:D110"/>
    <mergeCell ref="C120:D120"/>
    <mergeCell ref="B124:D124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scale="63" r:id="rId1"/>
  <rowBreaks count="3" manualBreakCount="3">
    <brk id="41" max="255" man="1"/>
    <brk id="75" max="255" man="1"/>
    <brk id="12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51"/>
  <sheetViews>
    <sheetView zoomScale="95" zoomScaleNormal="95" zoomScaleSheetLayoutView="55" zoomScalePageLayoutView="0" workbookViewId="0" topLeftCell="A1">
      <selection activeCell="E22" sqref="E22"/>
    </sheetView>
  </sheetViews>
  <sheetFormatPr defaultColWidth="9.00390625" defaultRowHeight="12.75"/>
  <cols>
    <col min="1" max="2" width="6.00390625" style="2" customWidth="1"/>
    <col min="3" max="3" width="9.00390625" style="2" customWidth="1"/>
    <col min="4" max="4" width="9.75390625" style="2" customWidth="1"/>
    <col min="5" max="5" width="41.375" style="2" customWidth="1"/>
    <col min="6" max="6" width="16.125" style="2" customWidth="1"/>
    <col min="7" max="7" width="14.00390625" style="2" customWidth="1"/>
    <col min="8" max="8" width="12.25390625" style="2" customWidth="1"/>
    <col min="9" max="9" width="15.00390625" style="2" customWidth="1"/>
    <col min="10" max="10" width="13.375" style="2" customWidth="1"/>
    <col min="11" max="11" width="13.00390625" style="2" customWidth="1"/>
    <col min="12" max="12" width="17.125" style="2" customWidth="1"/>
    <col min="13" max="13" width="18.375" style="2" customWidth="1"/>
    <col min="14" max="14" width="12.00390625" style="2" customWidth="1"/>
    <col min="15" max="254" width="9.00390625" style="2" customWidth="1"/>
  </cols>
  <sheetData>
    <row r="1" spans="2:14" ht="12.75">
      <c r="B1" s="275"/>
      <c r="C1" s="275"/>
      <c r="D1" s="275"/>
      <c r="E1" s="275"/>
      <c r="F1" s="275"/>
      <c r="G1" s="275"/>
      <c r="H1" s="275"/>
      <c r="I1" s="275"/>
      <c r="J1" s="3" t="s">
        <v>313</v>
      </c>
      <c r="K1" s="3"/>
      <c r="L1" s="276"/>
      <c r="M1" s="277"/>
      <c r="N1" s="277"/>
    </row>
    <row r="2" spans="2:14" ht="12.75">
      <c r="B2" s="275"/>
      <c r="C2" s="275"/>
      <c r="D2" s="275"/>
      <c r="E2" s="275"/>
      <c r="F2" s="275"/>
      <c r="G2" s="275"/>
      <c r="H2" s="275"/>
      <c r="I2" s="275"/>
      <c r="J2" s="3" t="s">
        <v>1</v>
      </c>
      <c r="K2" s="3"/>
      <c r="L2" s="276"/>
      <c r="M2" s="277"/>
      <c r="N2" s="277"/>
    </row>
    <row r="3" spans="2:14" ht="12.75">
      <c r="B3" s="275"/>
      <c r="C3" s="275"/>
      <c r="D3" s="275"/>
      <c r="E3" s="275"/>
      <c r="F3" s="275"/>
      <c r="G3" s="275"/>
      <c r="H3" s="275"/>
      <c r="I3" s="275"/>
      <c r="J3" s="4" t="s">
        <v>2</v>
      </c>
      <c r="K3" s="3"/>
      <c r="L3" s="276"/>
      <c r="M3" s="277"/>
      <c r="N3" s="277"/>
    </row>
    <row r="4" spans="2:12" ht="12.75"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</row>
    <row r="5" spans="2:14" ht="21" customHeight="1">
      <c r="B5" s="278" t="s">
        <v>314</v>
      </c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80"/>
      <c r="N5" s="280"/>
    </row>
    <row r="6" spans="2:12" ht="12.75"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 t="s">
        <v>315</v>
      </c>
    </row>
    <row r="7" spans="1:12" ht="12.75" customHeight="1">
      <c r="A7" s="281"/>
      <c r="B7" s="282"/>
      <c r="C7" s="282"/>
      <c r="D7" s="282"/>
      <c r="E7" s="281"/>
      <c r="F7" s="410" t="s">
        <v>316</v>
      </c>
      <c r="G7" s="411" t="s">
        <v>317</v>
      </c>
      <c r="H7" s="411"/>
      <c r="I7" s="411"/>
      <c r="J7" s="411"/>
      <c r="K7" s="411"/>
      <c r="L7" s="283" t="s">
        <v>318</v>
      </c>
    </row>
    <row r="8" spans="1:12" ht="12.75" customHeight="1">
      <c r="A8" s="284"/>
      <c r="B8" s="285"/>
      <c r="C8" s="285"/>
      <c r="D8" s="286"/>
      <c r="E8" s="178" t="s">
        <v>319</v>
      </c>
      <c r="F8" s="410" t="s">
        <v>320</v>
      </c>
      <c r="G8" s="214" t="s">
        <v>321</v>
      </c>
      <c r="H8" s="386" t="s">
        <v>322</v>
      </c>
      <c r="I8" s="386"/>
      <c r="J8" s="386"/>
      <c r="K8" s="386"/>
      <c r="L8" s="287" t="s">
        <v>323</v>
      </c>
    </row>
    <row r="9" spans="1:12" ht="25.5">
      <c r="A9" s="178" t="s">
        <v>324</v>
      </c>
      <c r="B9" s="178" t="s">
        <v>11</v>
      </c>
      <c r="C9" s="178" t="s">
        <v>12</v>
      </c>
      <c r="D9" s="288" t="s">
        <v>13</v>
      </c>
      <c r="E9" s="178" t="s">
        <v>325</v>
      </c>
      <c r="F9" s="410" t="s">
        <v>326</v>
      </c>
      <c r="G9" s="287" t="s">
        <v>327</v>
      </c>
      <c r="H9" s="289" t="s">
        <v>328</v>
      </c>
      <c r="I9" s="214" t="s">
        <v>329</v>
      </c>
      <c r="J9" s="290" t="s">
        <v>330</v>
      </c>
      <c r="K9" s="289" t="s">
        <v>331</v>
      </c>
      <c r="L9" s="287" t="s">
        <v>332</v>
      </c>
    </row>
    <row r="10" spans="1:12" ht="25.5">
      <c r="A10" s="291"/>
      <c r="B10" s="292"/>
      <c r="C10" s="292"/>
      <c r="D10" s="292"/>
      <c r="E10" s="186" t="s">
        <v>333</v>
      </c>
      <c r="F10" s="410" t="s">
        <v>334</v>
      </c>
      <c r="G10" s="293" t="s">
        <v>335</v>
      </c>
      <c r="H10" s="294" t="s">
        <v>336</v>
      </c>
      <c r="I10" s="186" t="s">
        <v>337</v>
      </c>
      <c r="J10" s="295" t="s">
        <v>338</v>
      </c>
      <c r="K10" s="294" t="s">
        <v>339</v>
      </c>
      <c r="L10" s="294" t="s">
        <v>340</v>
      </c>
    </row>
    <row r="11" spans="1:12" ht="12.75">
      <c r="A11" s="296">
        <v>1</v>
      </c>
      <c r="B11" s="296">
        <v>2</v>
      </c>
      <c r="C11" s="296">
        <v>3</v>
      </c>
      <c r="D11" s="296">
        <v>4</v>
      </c>
      <c r="E11" s="296">
        <v>5</v>
      </c>
      <c r="F11" s="296">
        <v>6</v>
      </c>
      <c r="G11" s="296">
        <v>7</v>
      </c>
      <c r="H11" s="296">
        <v>8</v>
      </c>
      <c r="I11" s="296">
        <v>9</v>
      </c>
      <c r="J11" s="296">
        <v>10</v>
      </c>
      <c r="K11" s="296">
        <v>11</v>
      </c>
      <c r="L11" s="296">
        <v>12</v>
      </c>
    </row>
    <row r="12" spans="1:12" ht="25.5">
      <c r="A12" s="33">
        <v>1</v>
      </c>
      <c r="B12" s="180" t="s">
        <v>16</v>
      </c>
      <c r="C12" s="180" t="s">
        <v>172</v>
      </c>
      <c r="D12" s="297" t="s">
        <v>341</v>
      </c>
      <c r="E12" s="298" t="s">
        <v>342</v>
      </c>
      <c r="F12" s="29"/>
      <c r="G12" s="29">
        <f aca="true" t="shared" si="0" ref="G12:G19">SUM(H12:K12)</f>
        <v>238148.53</v>
      </c>
      <c r="H12" s="299"/>
      <c r="I12" s="300">
        <f>2a!G12+2a!G14</f>
        <v>92936.53</v>
      </c>
      <c r="J12" s="299"/>
      <c r="K12" s="300">
        <f>2a!G13</f>
        <v>145212</v>
      </c>
      <c r="L12" s="9" t="s">
        <v>343</v>
      </c>
    </row>
    <row r="13" spans="1:14" ht="25.5">
      <c r="A13" s="33">
        <v>2</v>
      </c>
      <c r="B13" s="297" t="s">
        <v>344</v>
      </c>
      <c r="C13" s="297" t="s">
        <v>28</v>
      </c>
      <c r="D13" s="297" t="s">
        <v>251</v>
      </c>
      <c r="E13" s="298" t="s">
        <v>345</v>
      </c>
      <c r="F13" s="301"/>
      <c r="G13" s="29">
        <f t="shared" si="0"/>
        <v>350000</v>
      </c>
      <c r="H13" s="29">
        <v>290000</v>
      </c>
      <c r="I13" s="29">
        <v>60000</v>
      </c>
      <c r="J13" s="29"/>
      <c r="K13" s="29"/>
      <c r="L13" s="302" t="s">
        <v>343</v>
      </c>
      <c r="M13" s="303"/>
      <c r="N13"/>
    </row>
    <row r="14" spans="1:14" ht="25.5">
      <c r="A14" s="33">
        <v>3</v>
      </c>
      <c r="B14" s="297" t="s">
        <v>344</v>
      </c>
      <c r="C14" s="297" t="s">
        <v>28</v>
      </c>
      <c r="D14" s="297" t="s">
        <v>251</v>
      </c>
      <c r="E14" s="298" t="s">
        <v>346</v>
      </c>
      <c r="F14" s="301"/>
      <c r="G14" s="29">
        <f t="shared" si="0"/>
        <v>116046.54</v>
      </c>
      <c r="H14" s="29"/>
      <c r="I14" s="29">
        <v>59000</v>
      </c>
      <c r="J14" s="29">
        <f>116046.54-59000</f>
        <v>57046.53999999999</v>
      </c>
      <c r="K14" s="29"/>
      <c r="L14" s="302" t="s">
        <v>343</v>
      </c>
      <c r="M14" s="303"/>
      <c r="N14"/>
    </row>
    <row r="15" spans="1:14" ht="25.5">
      <c r="A15" s="33">
        <v>4</v>
      </c>
      <c r="B15" s="180" t="s">
        <v>347</v>
      </c>
      <c r="C15" s="180" t="s">
        <v>348</v>
      </c>
      <c r="D15" s="297" t="s">
        <v>251</v>
      </c>
      <c r="E15" s="298" t="s">
        <v>349</v>
      </c>
      <c r="F15" s="29">
        <v>10000</v>
      </c>
      <c r="G15" s="29">
        <f t="shared" si="0"/>
        <v>0</v>
      </c>
      <c r="H15" s="296"/>
      <c r="I15" s="296"/>
      <c r="J15" s="296"/>
      <c r="K15" s="296"/>
      <c r="L15" s="9" t="s">
        <v>343</v>
      </c>
      <c r="M15" s="303"/>
      <c r="N15"/>
    </row>
    <row r="16" spans="1:14" ht="25.5">
      <c r="A16" s="33">
        <v>5</v>
      </c>
      <c r="B16" s="180" t="s">
        <v>118</v>
      </c>
      <c r="C16" s="180" t="s">
        <v>350</v>
      </c>
      <c r="D16" s="180" t="s">
        <v>251</v>
      </c>
      <c r="E16" s="304" t="s">
        <v>351</v>
      </c>
      <c r="F16" s="305"/>
      <c r="G16" s="28">
        <f t="shared" si="0"/>
        <v>30000</v>
      </c>
      <c r="H16" s="28"/>
      <c r="I16" s="28">
        <v>30000</v>
      </c>
      <c r="J16" s="28"/>
      <c r="K16" s="28"/>
      <c r="L16" s="9" t="s">
        <v>343</v>
      </c>
      <c r="M16" s="303"/>
      <c r="N16"/>
    </row>
    <row r="17" spans="1:14" ht="25.5">
      <c r="A17" s="33">
        <v>6</v>
      </c>
      <c r="B17" s="180" t="s">
        <v>118</v>
      </c>
      <c r="C17" s="180" t="s">
        <v>350</v>
      </c>
      <c r="D17" s="180" t="s">
        <v>251</v>
      </c>
      <c r="E17" s="304" t="s">
        <v>352</v>
      </c>
      <c r="F17" s="305"/>
      <c r="G17" s="28">
        <f t="shared" si="0"/>
        <v>10000</v>
      </c>
      <c r="H17" s="28"/>
      <c r="I17" s="28">
        <v>10000</v>
      </c>
      <c r="J17" s="28"/>
      <c r="K17" s="28"/>
      <c r="L17" s="9" t="s">
        <v>343</v>
      </c>
      <c r="M17" s="303"/>
      <c r="N17"/>
    </row>
    <row r="18" spans="1:14" ht="45">
      <c r="A18" s="33">
        <v>7</v>
      </c>
      <c r="B18" s="297" t="s">
        <v>118</v>
      </c>
      <c r="C18" s="297" t="s">
        <v>353</v>
      </c>
      <c r="D18" s="297" t="s">
        <v>354</v>
      </c>
      <c r="E18" s="298" t="s">
        <v>355</v>
      </c>
      <c r="F18" s="29"/>
      <c r="G18" s="29">
        <f t="shared" si="0"/>
        <v>221816</v>
      </c>
      <c r="H18" s="296"/>
      <c r="I18" s="29">
        <v>221816</v>
      </c>
      <c r="J18" s="296"/>
      <c r="K18" s="296"/>
      <c r="L18" s="306" t="s">
        <v>356</v>
      </c>
      <c r="M18" s="303"/>
      <c r="N18"/>
    </row>
    <row r="19" spans="1:14" ht="25.5">
      <c r="A19" s="33">
        <v>8</v>
      </c>
      <c r="B19" s="297" t="s">
        <v>357</v>
      </c>
      <c r="C19" s="297" t="s">
        <v>358</v>
      </c>
      <c r="D19" s="297" t="s">
        <v>251</v>
      </c>
      <c r="E19" s="298" t="s">
        <v>359</v>
      </c>
      <c r="F19" s="301"/>
      <c r="G19" s="29">
        <f t="shared" si="0"/>
        <v>1309950</v>
      </c>
      <c r="H19" s="29"/>
      <c r="I19" s="29">
        <f>1309950-833000</f>
        <v>476950</v>
      </c>
      <c r="J19" s="29">
        <f>800000+33000</f>
        <v>833000</v>
      </c>
      <c r="K19" s="29"/>
      <c r="L19" s="302" t="s">
        <v>343</v>
      </c>
      <c r="M19" s="303"/>
      <c r="N19"/>
    </row>
    <row r="20" spans="1:12" ht="26.25" customHeight="1">
      <c r="A20" s="386" t="s">
        <v>360</v>
      </c>
      <c r="B20" s="386"/>
      <c r="C20" s="386"/>
      <c r="D20" s="386"/>
      <c r="E20" s="386"/>
      <c r="F20" s="307">
        <f>SUM(F13:F19)</f>
        <v>10000</v>
      </c>
      <c r="G20" s="307">
        <f>SUM(G12:G19)</f>
        <v>2275961.0700000003</v>
      </c>
      <c r="H20" s="307">
        <f>SUM(H12:H19)</f>
        <v>290000</v>
      </c>
      <c r="I20" s="307">
        <f>SUM(I12:I19)</f>
        <v>950702.53</v>
      </c>
      <c r="J20" s="307">
        <f>SUM(J12:J19)</f>
        <v>890046.54</v>
      </c>
      <c r="K20" s="307">
        <f>SUM(K12:K19)</f>
        <v>145212</v>
      </c>
      <c r="L20" s="307"/>
    </row>
    <row r="21" ht="15" customHeight="1"/>
    <row r="22" ht="15" customHeight="1"/>
    <row r="23" ht="15" customHeight="1"/>
    <row r="24" ht="15" customHeight="1"/>
    <row r="25" spans="2:13" ht="15">
      <c r="B25" s="275"/>
      <c r="C25" s="275"/>
      <c r="D25" s="275"/>
      <c r="E25" s="275"/>
      <c r="F25" s="308"/>
      <c r="G25" s="308"/>
      <c r="H25" s="308"/>
      <c r="I25" s="308"/>
      <c r="J25" s="308"/>
      <c r="K25" s="308"/>
      <c r="L25" s="309"/>
      <c r="M25" s="275"/>
    </row>
    <row r="26" spans="3:13" ht="15.75">
      <c r="C26" s="310" t="s">
        <v>361</v>
      </c>
      <c r="D26" s="310"/>
      <c r="E26" s="311"/>
      <c r="F26" s="312"/>
      <c r="G26" s="313"/>
      <c r="H26" s="312"/>
      <c r="I26" s="312"/>
      <c r="J26" s="312"/>
      <c r="K26" s="312"/>
      <c r="M26" s="310"/>
    </row>
    <row r="27" spans="8:11" ht="12.75">
      <c r="H27" s="90"/>
      <c r="I27" s="312"/>
      <c r="J27" s="275"/>
      <c r="K27" s="97"/>
    </row>
    <row r="28" spans="8:11" ht="15">
      <c r="H28" s="90"/>
      <c r="I28" s="312"/>
      <c r="J28" s="314"/>
      <c r="K28" s="314"/>
    </row>
    <row r="29" spans="5:9" ht="12.75">
      <c r="E29" s="315"/>
      <c r="H29" s="90"/>
      <c r="I29" s="312"/>
    </row>
    <row r="30" spans="8:10" ht="12.75">
      <c r="H30" s="90"/>
      <c r="I30" s="312"/>
      <c r="J30" s="312"/>
    </row>
    <row r="31" spans="8:10" ht="12.75">
      <c r="H31" s="90"/>
      <c r="I31" s="312"/>
      <c r="J31" s="312"/>
    </row>
    <row r="32" ht="12.75">
      <c r="J32" s="312"/>
    </row>
    <row r="34" spans="7:11" ht="12.75">
      <c r="G34" s="312"/>
      <c r="I34" s="312"/>
      <c r="J34" s="312"/>
      <c r="K34" s="312"/>
    </row>
    <row r="35" spans="7:11" ht="12.75">
      <c r="G35" s="312"/>
      <c r="I35" s="312"/>
      <c r="J35" s="312"/>
      <c r="K35" s="312"/>
    </row>
    <row r="36" spans="9:11" ht="12.75">
      <c r="I36" s="312"/>
      <c r="J36" s="312"/>
      <c r="K36" s="312"/>
    </row>
    <row r="37" spans="9:11" ht="12.75">
      <c r="I37" s="312"/>
      <c r="J37" s="312"/>
      <c r="K37" s="312"/>
    </row>
    <row r="38" spans="6:11" ht="12.75">
      <c r="F38" s="316"/>
      <c r="G38" s="317"/>
      <c r="H38" s="318"/>
      <c r="I38" s="319"/>
      <c r="J38" s="320"/>
      <c r="K38" s="321"/>
    </row>
    <row r="39" spans="6:11" ht="12.75">
      <c r="F39" s="322"/>
      <c r="G39" s="323"/>
      <c r="H39" s="324"/>
      <c r="I39" s="325"/>
      <c r="J39" s="326"/>
      <c r="K39" s="327"/>
    </row>
    <row r="40" spans="6:11" ht="12.75">
      <c r="F40" s="322"/>
      <c r="G40" s="323"/>
      <c r="H40" s="324"/>
      <c r="I40" s="325"/>
      <c r="J40" s="326"/>
      <c r="K40" s="327"/>
    </row>
    <row r="41" spans="6:11" ht="12.75">
      <c r="F41" s="328"/>
      <c r="G41" s="323"/>
      <c r="H41" s="324"/>
      <c r="I41" s="329"/>
      <c r="J41" s="330"/>
      <c r="K41" s="331"/>
    </row>
    <row r="42" spans="6:11" ht="12.75">
      <c r="F42" s="328"/>
      <c r="G42" s="332"/>
      <c r="H42" s="333"/>
      <c r="I42" s="330"/>
      <c r="J42" s="330"/>
      <c r="K42" s="331"/>
    </row>
    <row r="44" ht="12.75">
      <c r="I44" s="312"/>
    </row>
    <row r="45" ht="12.75">
      <c r="I45" s="312"/>
    </row>
    <row r="46" ht="12.75">
      <c r="I46" s="312"/>
    </row>
    <row r="47" ht="12.75">
      <c r="I47" s="312"/>
    </row>
    <row r="48" spans="9:10" ht="12.75">
      <c r="I48" s="334"/>
      <c r="J48" s="335"/>
    </row>
    <row r="49" ht="12.75">
      <c r="I49" s="312"/>
    </row>
    <row r="50" spans="9:10" ht="12.75">
      <c r="I50" s="334"/>
      <c r="J50" s="335"/>
    </row>
    <row r="51" ht="12.75">
      <c r="I51" s="312"/>
    </row>
  </sheetData>
  <sheetProtection selectLockedCells="1" selectUnlockedCells="1"/>
  <mergeCells count="4">
    <mergeCell ref="F7:F10"/>
    <mergeCell ref="G7:K7"/>
    <mergeCell ref="H8:K8"/>
    <mergeCell ref="A20:E20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scale="75" r:id="rId3"/>
  <rowBreaks count="1" manualBreakCount="1">
    <brk id="23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9"/>
  <sheetViews>
    <sheetView zoomScale="95" zoomScaleNormal="95" zoomScaleSheetLayoutView="55" zoomScalePageLayoutView="0" workbookViewId="0" topLeftCell="A1">
      <selection activeCell="B22" sqref="B22"/>
    </sheetView>
  </sheetViews>
  <sheetFormatPr defaultColWidth="11.625" defaultRowHeight="12.75"/>
  <cols>
    <col min="1" max="1" width="3.875" style="0" customWidth="1"/>
    <col min="2" max="2" width="21.75390625" style="0" customWidth="1"/>
    <col min="3" max="3" width="11.625" style="0" customWidth="1"/>
    <col min="4" max="4" width="17.25390625" style="0" customWidth="1"/>
    <col min="5" max="9" width="11.625" style="0" customWidth="1"/>
    <col min="10" max="11" width="9.75390625" style="0" customWidth="1"/>
    <col min="12" max="12" width="10.625" style="0" customWidth="1"/>
    <col min="13" max="13" width="11.625" style="0" customWidth="1"/>
    <col min="14" max="15" width="9.125" style="0" customWidth="1"/>
    <col min="16" max="16" width="9.375" style="0" customWidth="1"/>
  </cols>
  <sheetData>
    <row r="1" spans="1:18" ht="12.75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" t="s">
        <v>362</v>
      </c>
      <c r="O1" s="336"/>
      <c r="P1" s="336"/>
      <c r="Q1" s="337"/>
      <c r="R1" s="337"/>
    </row>
    <row r="2" spans="1:18" ht="12.75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" t="s">
        <v>1</v>
      </c>
      <c r="O2" s="336"/>
      <c r="P2" s="336"/>
      <c r="Q2" s="337"/>
      <c r="R2" s="337"/>
    </row>
    <row r="3" spans="1:18" ht="12.75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4" t="s">
        <v>2</v>
      </c>
      <c r="O3" s="336"/>
      <c r="P3" s="336"/>
      <c r="Q3" s="337"/>
      <c r="R3" s="337"/>
    </row>
    <row r="4" spans="1:18" ht="12.75">
      <c r="A4" s="336"/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7"/>
      <c r="R4" s="337"/>
    </row>
    <row r="5" spans="1:18" ht="12.75" customHeight="1">
      <c r="A5" s="416" t="s">
        <v>363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337"/>
      <c r="R5" s="337"/>
    </row>
    <row r="6" spans="1:18" ht="12.75" customHeight="1">
      <c r="A6" s="416" t="s">
        <v>364</v>
      </c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337"/>
      <c r="R6" s="337"/>
    </row>
    <row r="7" spans="1:18" ht="12.75">
      <c r="A7" s="337"/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</row>
    <row r="8" spans="1:18" ht="12.75" customHeight="1">
      <c r="A8" s="414" t="s">
        <v>365</v>
      </c>
      <c r="B8" s="414" t="s">
        <v>366</v>
      </c>
      <c r="C8" s="415" t="s">
        <v>367</v>
      </c>
      <c r="D8" s="415" t="s">
        <v>368</v>
      </c>
      <c r="E8" s="415" t="s">
        <v>369</v>
      </c>
      <c r="F8" s="414" t="s">
        <v>157</v>
      </c>
      <c r="G8" s="414"/>
      <c r="H8" s="414" t="s">
        <v>370</v>
      </c>
      <c r="I8" s="414"/>
      <c r="J8" s="414"/>
      <c r="K8" s="414"/>
      <c r="L8" s="414"/>
      <c r="M8" s="414"/>
      <c r="N8" s="414"/>
      <c r="O8" s="414"/>
      <c r="P8" s="414"/>
      <c r="Q8" s="337"/>
      <c r="R8" s="337"/>
    </row>
    <row r="9" spans="1:18" ht="12.75" customHeight="1">
      <c r="A9" s="414"/>
      <c r="B9" s="414"/>
      <c r="C9" s="415"/>
      <c r="D9" s="415"/>
      <c r="E9" s="415"/>
      <c r="F9" s="415" t="s">
        <v>371</v>
      </c>
      <c r="G9" s="415" t="s">
        <v>372</v>
      </c>
      <c r="H9" s="414">
        <v>2011</v>
      </c>
      <c r="I9" s="414"/>
      <c r="J9" s="414"/>
      <c r="K9" s="414"/>
      <c r="L9" s="414"/>
      <c r="M9" s="414"/>
      <c r="N9" s="414"/>
      <c r="O9" s="414"/>
      <c r="P9" s="414"/>
      <c r="Q9" s="337"/>
      <c r="R9" s="337"/>
    </row>
    <row r="10" spans="1:18" ht="12.75" customHeight="1">
      <c r="A10" s="414"/>
      <c r="B10" s="414"/>
      <c r="C10" s="415"/>
      <c r="D10" s="415"/>
      <c r="E10" s="415"/>
      <c r="F10" s="415"/>
      <c r="G10" s="415"/>
      <c r="H10" s="415" t="s">
        <v>373</v>
      </c>
      <c r="I10" s="414" t="s">
        <v>160</v>
      </c>
      <c r="J10" s="414"/>
      <c r="K10" s="414"/>
      <c r="L10" s="414"/>
      <c r="M10" s="414"/>
      <c r="N10" s="414"/>
      <c r="O10" s="414"/>
      <c r="P10" s="414"/>
      <c r="Q10" s="337"/>
      <c r="R10" s="337"/>
    </row>
    <row r="11" spans="1:18" ht="12.75">
      <c r="A11" s="414"/>
      <c r="B11" s="414"/>
      <c r="C11" s="415"/>
      <c r="D11" s="415"/>
      <c r="E11" s="415"/>
      <c r="F11" s="415"/>
      <c r="G11" s="415"/>
      <c r="H11" s="415"/>
      <c r="I11" s="414" t="s">
        <v>374</v>
      </c>
      <c r="J11" s="414"/>
      <c r="K11" s="414"/>
      <c r="L11" s="414"/>
      <c r="M11" s="414" t="s">
        <v>372</v>
      </c>
      <c r="N11" s="414"/>
      <c r="O11" s="414"/>
      <c r="P11" s="414"/>
      <c r="Q11" s="337"/>
      <c r="R11" s="337"/>
    </row>
    <row r="12" spans="1:18" ht="12.75" customHeight="1">
      <c r="A12" s="414"/>
      <c r="B12" s="414"/>
      <c r="C12" s="415"/>
      <c r="D12" s="415"/>
      <c r="E12" s="415"/>
      <c r="F12" s="415"/>
      <c r="G12" s="415"/>
      <c r="H12" s="415"/>
      <c r="I12" s="415" t="s">
        <v>375</v>
      </c>
      <c r="J12" s="414" t="s">
        <v>376</v>
      </c>
      <c r="K12" s="414"/>
      <c r="L12" s="414"/>
      <c r="M12" s="415" t="s">
        <v>377</v>
      </c>
      <c r="N12" s="415" t="s">
        <v>376</v>
      </c>
      <c r="O12" s="415"/>
      <c r="P12" s="415"/>
      <c r="Q12" s="337"/>
      <c r="R12" s="337"/>
    </row>
    <row r="13" spans="1:18" ht="22.5">
      <c r="A13" s="414"/>
      <c r="B13" s="414"/>
      <c r="C13" s="415"/>
      <c r="D13" s="415"/>
      <c r="E13" s="415"/>
      <c r="F13" s="415"/>
      <c r="G13" s="415"/>
      <c r="H13" s="415"/>
      <c r="I13" s="415"/>
      <c r="J13" s="338" t="s">
        <v>378</v>
      </c>
      <c r="K13" s="338" t="s">
        <v>379</v>
      </c>
      <c r="L13" s="338" t="s">
        <v>380</v>
      </c>
      <c r="M13" s="415"/>
      <c r="N13" s="338" t="s">
        <v>378</v>
      </c>
      <c r="O13" s="338" t="s">
        <v>379</v>
      </c>
      <c r="P13" s="338" t="s">
        <v>381</v>
      </c>
      <c r="Q13" s="337"/>
      <c r="R13" s="337"/>
    </row>
    <row r="14" spans="1:18" ht="12.75">
      <c r="A14" s="339">
        <v>1</v>
      </c>
      <c r="B14" s="339">
        <v>2</v>
      </c>
      <c r="C14" s="339">
        <v>3</v>
      </c>
      <c r="D14" s="339">
        <v>4</v>
      </c>
      <c r="E14" s="339">
        <v>5</v>
      </c>
      <c r="F14" s="339">
        <v>6</v>
      </c>
      <c r="G14" s="339">
        <v>7</v>
      </c>
      <c r="H14" s="339">
        <v>8</v>
      </c>
      <c r="I14" s="339">
        <v>9</v>
      </c>
      <c r="J14" s="339">
        <v>10</v>
      </c>
      <c r="K14" s="339">
        <v>11</v>
      </c>
      <c r="L14" s="339">
        <v>12</v>
      </c>
      <c r="M14" s="339">
        <v>13</v>
      </c>
      <c r="N14" s="339">
        <v>14</v>
      </c>
      <c r="O14" s="340">
        <v>15</v>
      </c>
      <c r="P14" s="340">
        <v>16</v>
      </c>
      <c r="Q14" s="337"/>
      <c r="R14" s="337"/>
    </row>
    <row r="15" spans="1:18" ht="12.75">
      <c r="A15" s="341">
        <v>1</v>
      </c>
      <c r="B15" s="342" t="s">
        <v>382</v>
      </c>
      <c r="C15" s="413" t="s">
        <v>383</v>
      </c>
      <c r="D15" s="413"/>
      <c r="E15" s="343">
        <f aca="true" t="shared" si="0" ref="E15:P15">E20</f>
        <v>238148.53</v>
      </c>
      <c r="F15" s="343">
        <f t="shared" si="0"/>
        <v>92936.53</v>
      </c>
      <c r="G15" s="344">
        <f t="shared" si="0"/>
        <v>145212</v>
      </c>
      <c r="H15" s="344">
        <f t="shared" si="0"/>
        <v>238148.53</v>
      </c>
      <c r="I15" s="344">
        <f t="shared" si="0"/>
        <v>92936.53</v>
      </c>
      <c r="J15" s="344">
        <f t="shared" si="0"/>
        <v>92936.53</v>
      </c>
      <c r="K15" s="344">
        <f t="shared" si="0"/>
        <v>0</v>
      </c>
      <c r="L15" s="344">
        <f t="shared" si="0"/>
        <v>0</v>
      </c>
      <c r="M15" s="344">
        <f t="shared" si="0"/>
        <v>145212</v>
      </c>
      <c r="N15" s="344">
        <f t="shared" si="0"/>
        <v>0</v>
      </c>
      <c r="O15" s="344">
        <f t="shared" si="0"/>
        <v>0</v>
      </c>
      <c r="P15" s="344">
        <f t="shared" si="0"/>
        <v>145212</v>
      </c>
      <c r="Q15" s="337"/>
      <c r="R15" s="337"/>
    </row>
    <row r="16" spans="1:18" ht="12.75">
      <c r="A16" s="414" t="s">
        <v>384</v>
      </c>
      <c r="B16" s="342" t="s">
        <v>385</v>
      </c>
      <c r="C16" s="345" t="s">
        <v>264</v>
      </c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7"/>
      <c r="Q16" s="337"/>
      <c r="R16" s="337"/>
    </row>
    <row r="17" spans="1:18" ht="12.75">
      <c r="A17" s="414"/>
      <c r="B17" s="342" t="s">
        <v>386</v>
      </c>
      <c r="C17" s="348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50"/>
      <c r="Q17" s="337"/>
      <c r="R17" s="337"/>
    </row>
    <row r="18" spans="1:18" ht="12.75">
      <c r="A18" s="414"/>
      <c r="B18" s="342" t="s">
        <v>387</v>
      </c>
      <c r="C18" s="348" t="s">
        <v>388</v>
      </c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50"/>
      <c r="Q18" s="337"/>
      <c r="R18" s="337"/>
    </row>
    <row r="19" spans="1:18" ht="12.75">
      <c r="A19" s="414"/>
      <c r="B19" s="342" t="s">
        <v>389</v>
      </c>
      <c r="C19" s="351" t="s">
        <v>390</v>
      </c>
      <c r="D19" s="352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3"/>
      <c r="Q19" s="337"/>
      <c r="R19" s="337"/>
    </row>
    <row r="20" spans="1:18" ht="12.75">
      <c r="A20" s="414"/>
      <c r="B20" s="342" t="s">
        <v>391</v>
      </c>
      <c r="C20" s="342"/>
      <c r="D20" s="354" t="s">
        <v>392</v>
      </c>
      <c r="E20" s="343">
        <f aca="true" t="shared" si="1" ref="E20:P20">SUM(E21:E21)</f>
        <v>238148.53</v>
      </c>
      <c r="F20" s="343">
        <f t="shared" si="1"/>
        <v>92936.53</v>
      </c>
      <c r="G20" s="343">
        <f t="shared" si="1"/>
        <v>145212</v>
      </c>
      <c r="H20" s="343">
        <f t="shared" si="1"/>
        <v>238148.53</v>
      </c>
      <c r="I20" s="343">
        <f t="shared" si="1"/>
        <v>92936.53</v>
      </c>
      <c r="J20" s="343">
        <f t="shared" si="1"/>
        <v>92936.53</v>
      </c>
      <c r="K20" s="343">
        <f t="shared" si="1"/>
        <v>0</v>
      </c>
      <c r="L20" s="343">
        <f t="shared" si="1"/>
        <v>0</v>
      </c>
      <c r="M20" s="343">
        <f t="shared" si="1"/>
        <v>145212</v>
      </c>
      <c r="N20" s="343">
        <f t="shared" si="1"/>
        <v>0</v>
      </c>
      <c r="O20" s="343">
        <f t="shared" si="1"/>
        <v>0</v>
      </c>
      <c r="P20" s="343">
        <f t="shared" si="1"/>
        <v>145212</v>
      </c>
      <c r="Q20" s="337"/>
      <c r="R20" s="337"/>
    </row>
    <row r="21" spans="1:18" ht="12.75">
      <c r="A21" s="414"/>
      <c r="B21" s="342" t="s">
        <v>393</v>
      </c>
      <c r="C21" s="355"/>
      <c r="D21" s="355"/>
      <c r="E21" s="343">
        <f>F21+G21</f>
        <v>238148.53</v>
      </c>
      <c r="F21" s="343">
        <f>I21</f>
        <v>92936.53</v>
      </c>
      <c r="G21" s="343">
        <f>M21</f>
        <v>145212</v>
      </c>
      <c r="H21" s="343">
        <f>I21+M21</f>
        <v>238148.53</v>
      </c>
      <c r="I21" s="343">
        <f>SUM(J21:L21)</f>
        <v>92936.53</v>
      </c>
      <c r="J21" s="343">
        <v>92936.53</v>
      </c>
      <c r="K21" s="343"/>
      <c r="L21" s="343"/>
      <c r="M21" s="343">
        <f>SUM(N21:P21)</f>
        <v>145212</v>
      </c>
      <c r="N21" s="356"/>
      <c r="O21" s="356"/>
      <c r="P21" s="357">
        <v>145212</v>
      </c>
      <c r="Q21" s="337"/>
      <c r="R21" s="337"/>
    </row>
    <row r="22" spans="1:18" ht="12.75" customHeight="1">
      <c r="A22" s="341">
        <v>2</v>
      </c>
      <c r="B22" s="342" t="s">
        <v>394</v>
      </c>
      <c r="C22" s="413" t="s">
        <v>383</v>
      </c>
      <c r="D22" s="413"/>
      <c r="E22" s="343">
        <f aca="true" t="shared" si="2" ref="E22:P22">E33+E27</f>
        <v>314313.16000000003</v>
      </c>
      <c r="F22" s="343">
        <f t="shared" si="2"/>
        <v>121089.16</v>
      </c>
      <c r="G22" s="344">
        <f t="shared" si="2"/>
        <v>193224</v>
      </c>
      <c r="H22" s="344">
        <f t="shared" si="2"/>
        <v>314313.16000000003</v>
      </c>
      <c r="I22" s="344">
        <f t="shared" si="2"/>
        <v>121089.16</v>
      </c>
      <c r="J22" s="344">
        <f t="shared" si="2"/>
        <v>121089.16</v>
      </c>
      <c r="K22" s="344">
        <f t="shared" si="2"/>
        <v>0</v>
      </c>
      <c r="L22" s="344">
        <f t="shared" si="2"/>
        <v>0</v>
      </c>
      <c r="M22" s="344">
        <f t="shared" si="2"/>
        <v>193224</v>
      </c>
      <c r="N22" s="344">
        <f t="shared" si="2"/>
        <v>0</v>
      </c>
      <c r="O22" s="344">
        <f t="shared" si="2"/>
        <v>0</v>
      </c>
      <c r="P22" s="344">
        <f t="shared" si="2"/>
        <v>193224</v>
      </c>
      <c r="Q22" s="337"/>
      <c r="R22" s="337"/>
    </row>
    <row r="23" spans="1:18" ht="12.75">
      <c r="A23" s="414" t="s">
        <v>395</v>
      </c>
      <c r="B23" s="342" t="s">
        <v>385</v>
      </c>
      <c r="C23" s="345" t="s">
        <v>264</v>
      </c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7"/>
      <c r="Q23" s="337"/>
      <c r="R23" s="337"/>
    </row>
    <row r="24" spans="1:18" ht="12.75">
      <c r="A24" s="414"/>
      <c r="B24" s="342" t="s">
        <v>386</v>
      </c>
      <c r="C24" s="348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50"/>
      <c r="Q24" s="337"/>
      <c r="R24" s="337"/>
    </row>
    <row r="25" spans="1:18" ht="12.75">
      <c r="A25" s="414"/>
      <c r="B25" s="342" t="s">
        <v>387</v>
      </c>
      <c r="C25" s="348" t="s">
        <v>388</v>
      </c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50"/>
      <c r="Q25" s="337"/>
      <c r="R25" s="337"/>
    </row>
    <row r="26" spans="1:18" ht="12.75">
      <c r="A26" s="414"/>
      <c r="B26" s="342" t="s">
        <v>389</v>
      </c>
      <c r="C26" s="348" t="s">
        <v>396</v>
      </c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3"/>
      <c r="Q26" s="337"/>
      <c r="R26" s="337"/>
    </row>
    <row r="27" spans="1:18" ht="12.75">
      <c r="A27" s="414"/>
      <c r="B27" s="342" t="s">
        <v>391</v>
      </c>
      <c r="C27" s="342"/>
      <c r="D27" s="354" t="s">
        <v>397</v>
      </c>
      <c r="E27" s="343">
        <f aca="true" t="shared" si="3" ref="E27:P27">SUM(E28:E28)</f>
        <v>159545.01</v>
      </c>
      <c r="F27" s="343">
        <f t="shared" si="3"/>
        <v>61465.01</v>
      </c>
      <c r="G27" s="343">
        <f t="shared" si="3"/>
        <v>98080</v>
      </c>
      <c r="H27" s="343">
        <f t="shared" si="3"/>
        <v>159545.01</v>
      </c>
      <c r="I27" s="343">
        <f t="shared" si="3"/>
        <v>61465.01</v>
      </c>
      <c r="J27" s="343">
        <f t="shared" si="3"/>
        <v>61465.01</v>
      </c>
      <c r="K27" s="343">
        <f t="shared" si="3"/>
        <v>0</v>
      </c>
      <c r="L27" s="343">
        <f t="shared" si="3"/>
        <v>0</v>
      </c>
      <c r="M27" s="343">
        <f t="shared" si="3"/>
        <v>98080</v>
      </c>
      <c r="N27" s="343">
        <f t="shared" si="3"/>
        <v>0</v>
      </c>
      <c r="O27" s="343">
        <f t="shared" si="3"/>
        <v>0</v>
      </c>
      <c r="P27" s="343">
        <f t="shared" si="3"/>
        <v>98080</v>
      </c>
      <c r="Q27" s="337"/>
      <c r="R27" s="337"/>
    </row>
    <row r="28" spans="1:18" ht="12.75">
      <c r="A28" s="414"/>
      <c r="B28" s="342" t="s">
        <v>393</v>
      </c>
      <c r="C28" s="355"/>
      <c r="D28" s="355"/>
      <c r="E28" s="343">
        <f>F28+G28</f>
        <v>159545.01</v>
      </c>
      <c r="F28" s="343">
        <f>I28</f>
        <v>61465.01</v>
      </c>
      <c r="G28" s="343">
        <f>M28</f>
        <v>98080</v>
      </c>
      <c r="H28" s="343">
        <f>I28+M28</f>
        <v>159545.01</v>
      </c>
      <c r="I28" s="343">
        <f>SUM(J28:L28)</f>
        <v>61465.01</v>
      </c>
      <c r="J28" s="343">
        <v>61465.01</v>
      </c>
      <c r="K28" s="343"/>
      <c r="L28" s="343"/>
      <c r="M28" s="343">
        <f>SUM(N28:P28)</f>
        <v>98080</v>
      </c>
      <c r="N28" s="356"/>
      <c r="O28" s="356"/>
      <c r="P28" s="357">
        <v>98080</v>
      </c>
      <c r="Q28" s="337"/>
      <c r="R28" s="337"/>
    </row>
    <row r="29" spans="1:18" ht="12.75">
      <c r="A29" s="414" t="s">
        <v>398</v>
      </c>
      <c r="B29" s="342" t="s">
        <v>385</v>
      </c>
      <c r="C29" s="345" t="s">
        <v>264</v>
      </c>
      <c r="D29" s="346"/>
      <c r="E29" s="346"/>
      <c r="F29" s="346"/>
      <c r="G29" s="346"/>
      <c r="H29" s="346"/>
      <c r="I29" s="346"/>
      <c r="J29" s="346"/>
      <c r="K29" s="346"/>
      <c r="L29" s="346"/>
      <c r="M29" s="346"/>
      <c r="N29" s="346"/>
      <c r="O29" s="346"/>
      <c r="P29" s="347"/>
      <c r="Q29" s="337"/>
      <c r="R29" s="337"/>
    </row>
    <row r="30" spans="1:18" ht="12.75">
      <c r="A30" s="414"/>
      <c r="B30" s="342" t="s">
        <v>386</v>
      </c>
      <c r="C30" s="348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50"/>
      <c r="Q30" s="337"/>
      <c r="R30" s="337"/>
    </row>
    <row r="31" spans="1:18" ht="12.75">
      <c r="A31" s="414"/>
      <c r="B31" s="342" t="s">
        <v>387</v>
      </c>
      <c r="C31" s="348" t="s">
        <v>388</v>
      </c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50"/>
      <c r="Q31" s="337"/>
      <c r="R31" s="337"/>
    </row>
    <row r="32" spans="1:18" ht="12.75">
      <c r="A32" s="414"/>
      <c r="B32" s="342" t="s">
        <v>389</v>
      </c>
      <c r="C32" s="351" t="s">
        <v>399</v>
      </c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3"/>
      <c r="Q32" s="337"/>
      <c r="R32" s="337"/>
    </row>
    <row r="33" spans="1:18" ht="12.75">
      <c r="A33" s="414"/>
      <c r="B33" s="342" t="s">
        <v>391</v>
      </c>
      <c r="C33" s="342"/>
      <c r="D33" s="354" t="s">
        <v>397</v>
      </c>
      <c r="E33" s="343">
        <f aca="true" t="shared" si="4" ref="E33:P33">SUM(E34:E34)</f>
        <v>154768.15</v>
      </c>
      <c r="F33" s="343">
        <f t="shared" si="4"/>
        <v>59624.15</v>
      </c>
      <c r="G33" s="343">
        <f t="shared" si="4"/>
        <v>95144</v>
      </c>
      <c r="H33" s="343">
        <f t="shared" si="4"/>
        <v>154768.15</v>
      </c>
      <c r="I33" s="343">
        <f t="shared" si="4"/>
        <v>59624.15</v>
      </c>
      <c r="J33" s="343">
        <f t="shared" si="4"/>
        <v>59624.15</v>
      </c>
      <c r="K33" s="343">
        <f t="shared" si="4"/>
        <v>0</v>
      </c>
      <c r="L33" s="343">
        <f t="shared" si="4"/>
        <v>0</v>
      </c>
      <c r="M33" s="343">
        <f t="shared" si="4"/>
        <v>95144</v>
      </c>
      <c r="N33" s="343">
        <f t="shared" si="4"/>
        <v>0</v>
      </c>
      <c r="O33" s="343">
        <f t="shared" si="4"/>
        <v>0</v>
      </c>
      <c r="P33" s="343">
        <f t="shared" si="4"/>
        <v>95144</v>
      </c>
      <c r="Q33" s="337"/>
      <c r="R33" s="337"/>
    </row>
    <row r="34" spans="1:18" ht="12.75">
      <c r="A34" s="414"/>
      <c r="B34" s="342" t="s">
        <v>393</v>
      </c>
      <c r="C34" s="355"/>
      <c r="D34" s="355"/>
      <c r="E34" s="343">
        <f>F34+G34</f>
        <v>154768.15</v>
      </c>
      <c r="F34" s="343">
        <f>I34</f>
        <v>59624.15</v>
      </c>
      <c r="G34" s="343">
        <f>M34</f>
        <v>95144</v>
      </c>
      <c r="H34" s="343">
        <f>I34+M34</f>
        <v>154768.15</v>
      </c>
      <c r="I34" s="343">
        <f>SUM(J34:L34)</f>
        <v>59624.15</v>
      </c>
      <c r="J34" s="343">
        <v>59624.15</v>
      </c>
      <c r="K34" s="343"/>
      <c r="L34" s="343"/>
      <c r="M34" s="343">
        <f>SUM(N34:P34)</f>
        <v>95144</v>
      </c>
      <c r="N34" s="356"/>
      <c r="O34" s="356"/>
      <c r="P34" s="357">
        <v>95144</v>
      </c>
      <c r="Q34" s="337"/>
      <c r="R34" s="337"/>
    </row>
    <row r="35" spans="1:18" ht="12.75" customHeight="1">
      <c r="A35" s="413" t="s">
        <v>400</v>
      </c>
      <c r="B35" s="413"/>
      <c r="C35" s="413" t="s">
        <v>383</v>
      </c>
      <c r="D35" s="413"/>
      <c r="E35" s="343">
        <f aca="true" t="shared" si="5" ref="E35:P35">E22+E15</f>
        <v>552461.6900000001</v>
      </c>
      <c r="F35" s="343">
        <f t="shared" si="5"/>
        <v>214025.69</v>
      </c>
      <c r="G35" s="344">
        <f t="shared" si="5"/>
        <v>338436</v>
      </c>
      <c r="H35" s="344">
        <f t="shared" si="5"/>
        <v>552461.6900000001</v>
      </c>
      <c r="I35" s="344">
        <f t="shared" si="5"/>
        <v>214025.69</v>
      </c>
      <c r="J35" s="344">
        <f t="shared" si="5"/>
        <v>214025.69</v>
      </c>
      <c r="K35" s="344">
        <f t="shared" si="5"/>
        <v>0</v>
      </c>
      <c r="L35" s="344">
        <f t="shared" si="5"/>
        <v>0</v>
      </c>
      <c r="M35" s="344">
        <f t="shared" si="5"/>
        <v>338436</v>
      </c>
      <c r="N35" s="344">
        <f t="shared" si="5"/>
        <v>0</v>
      </c>
      <c r="O35" s="344">
        <f t="shared" si="5"/>
        <v>0</v>
      </c>
      <c r="P35" s="344">
        <f t="shared" si="5"/>
        <v>338436</v>
      </c>
      <c r="Q35" s="337"/>
      <c r="R35" s="337"/>
    </row>
    <row r="36" spans="1:18" ht="12.75">
      <c r="A36" s="337"/>
      <c r="B36" s="337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</row>
    <row r="37" spans="1:18" ht="12.75">
      <c r="A37" s="412" t="s">
        <v>401</v>
      </c>
      <c r="B37" s="412"/>
      <c r="C37" s="412"/>
      <c r="D37" s="412"/>
      <c r="E37" s="412"/>
      <c r="F37" s="412"/>
      <c r="G37" s="412"/>
      <c r="H37" s="412"/>
      <c r="I37" s="412"/>
      <c r="J37" s="412"/>
      <c r="K37" s="337"/>
      <c r="L37" s="337"/>
      <c r="M37" s="337"/>
      <c r="N37" s="337"/>
      <c r="O37" s="337"/>
      <c r="P37" s="337"/>
      <c r="Q37" s="337"/>
      <c r="R37" s="337"/>
    </row>
    <row r="38" spans="1:18" ht="12.75">
      <c r="A38" s="337" t="s">
        <v>402</v>
      </c>
      <c r="B38" s="337"/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337"/>
      <c r="Q38" s="337"/>
      <c r="R38" s="337"/>
    </row>
    <row r="39" ht="12.75">
      <c r="A39" s="337" t="s">
        <v>403</v>
      </c>
    </row>
  </sheetData>
  <sheetProtection selectLockedCells="1" selectUnlockedCells="1"/>
  <mergeCells count="28">
    <mergeCell ref="A5:P5"/>
    <mergeCell ref="A6:P6"/>
    <mergeCell ref="A8:A13"/>
    <mergeCell ref="B8:B13"/>
    <mergeCell ref="C8:C13"/>
    <mergeCell ref="D8:D13"/>
    <mergeCell ref="E8:E13"/>
    <mergeCell ref="F8:G8"/>
    <mergeCell ref="H8:P8"/>
    <mergeCell ref="F9:F13"/>
    <mergeCell ref="G9:G13"/>
    <mergeCell ref="H9:P9"/>
    <mergeCell ref="H10:H13"/>
    <mergeCell ref="I10:P10"/>
    <mergeCell ref="I11:L11"/>
    <mergeCell ref="M11:P11"/>
    <mergeCell ref="I12:I13"/>
    <mergeCell ref="J12:L12"/>
    <mergeCell ref="M12:M13"/>
    <mergeCell ref="N12:P12"/>
    <mergeCell ref="A37:J37"/>
    <mergeCell ref="C15:D15"/>
    <mergeCell ref="A16:A21"/>
    <mergeCell ref="C22:D22"/>
    <mergeCell ref="A23:A28"/>
    <mergeCell ref="A29:A34"/>
    <mergeCell ref="A35:B35"/>
    <mergeCell ref="C35:D35"/>
  </mergeCells>
  <printOptions/>
  <pageMargins left="0.39375" right="0.39375" top="0.7875" bottom="0.39375" header="0.5118055555555555" footer="0.5118055555555555"/>
  <pageSetup horizontalDpi="300" verticalDpi="3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="95" zoomScaleNormal="95" zoomScaleSheetLayoutView="55" zoomScalePageLayoutView="0" workbookViewId="0" topLeftCell="A1">
      <selection activeCell="G1" sqref="G1"/>
    </sheetView>
  </sheetViews>
  <sheetFormatPr defaultColWidth="9.00390625" defaultRowHeight="12.75"/>
  <cols>
    <col min="1" max="1" width="5.375" style="2" customWidth="1"/>
    <col min="2" max="2" width="34.25390625" style="2" customWidth="1"/>
    <col min="3" max="3" width="12.00390625" style="2" customWidth="1"/>
    <col min="4" max="4" width="12.125" style="2" customWidth="1"/>
    <col min="5" max="5" width="12.875" style="2" customWidth="1"/>
    <col min="6" max="6" width="13.875" style="2" customWidth="1"/>
    <col min="7" max="249" width="9.00390625" style="2" customWidth="1"/>
  </cols>
  <sheetData>
    <row r="1" ht="12.75">
      <c r="C1" s="3" t="s">
        <v>404</v>
      </c>
    </row>
    <row r="2" ht="12.75">
      <c r="C2" s="3" t="s">
        <v>1</v>
      </c>
    </row>
    <row r="3" ht="12.75">
      <c r="C3" s="4" t="s">
        <v>405</v>
      </c>
    </row>
    <row r="4" ht="8.25" customHeight="1"/>
    <row r="5" spans="1:3" ht="18.75">
      <c r="A5" s="99" t="s">
        <v>406</v>
      </c>
      <c r="B5" s="100"/>
      <c r="C5" s="100"/>
    </row>
    <row r="7" spans="1:6" ht="25.5">
      <c r="A7" s="358" t="s">
        <v>407</v>
      </c>
      <c r="B7" s="358" t="s">
        <v>408</v>
      </c>
      <c r="C7" s="359" t="s">
        <v>409</v>
      </c>
      <c r="D7" s="9" t="s">
        <v>410</v>
      </c>
      <c r="E7" s="9" t="s">
        <v>7</v>
      </c>
      <c r="F7" s="9" t="s">
        <v>10</v>
      </c>
    </row>
    <row r="8" spans="1:6" ht="12.75">
      <c r="A8" s="296">
        <v>1</v>
      </c>
      <c r="B8" s="296">
        <v>2</v>
      </c>
      <c r="C8" s="296">
        <v>3</v>
      </c>
      <c r="D8" s="296">
        <v>4</v>
      </c>
      <c r="E8" s="296">
        <v>5</v>
      </c>
      <c r="F8" s="296">
        <v>6</v>
      </c>
    </row>
    <row r="9" spans="1:6" ht="12.75">
      <c r="A9" s="146" t="s">
        <v>411</v>
      </c>
      <c r="B9" s="53" t="s">
        <v>412</v>
      </c>
      <c r="C9" s="360"/>
      <c r="D9" s="18">
        <f>1!E87</f>
        <v>8674972</v>
      </c>
      <c r="E9" s="18">
        <f>1!F87</f>
        <v>235258.53999999998</v>
      </c>
      <c r="F9" s="18">
        <f>1!G87</f>
        <v>8910230.54</v>
      </c>
    </row>
    <row r="10" spans="1:6" ht="12.75">
      <c r="A10" s="146" t="s">
        <v>413</v>
      </c>
      <c r="B10" s="53" t="s">
        <v>370</v>
      </c>
      <c r="C10" s="360"/>
      <c r="D10" s="18">
        <f>2!E253</f>
        <v>9539205.23</v>
      </c>
      <c r="E10" s="18">
        <f>2!F253</f>
        <v>664145.07</v>
      </c>
      <c r="F10" s="18">
        <f>2!G253</f>
        <v>10203350.299999999</v>
      </c>
    </row>
    <row r="11" spans="1:6" ht="12.75">
      <c r="A11" s="146"/>
      <c r="B11" s="53" t="s">
        <v>414</v>
      </c>
      <c r="C11" s="360"/>
      <c r="D11" s="361"/>
      <c r="E11" s="361"/>
      <c r="F11" s="361"/>
    </row>
    <row r="12" spans="1:6" ht="12.75">
      <c r="A12" s="146"/>
      <c r="B12" s="53" t="s">
        <v>415</v>
      </c>
      <c r="C12" s="360"/>
      <c r="D12" s="18">
        <f>D9-D10</f>
        <v>-864233.2300000004</v>
      </c>
      <c r="E12" s="18">
        <f>E9-E10</f>
        <v>-428886.52999999997</v>
      </c>
      <c r="F12" s="18">
        <f>F9-F10</f>
        <v>-1293119.7599999998</v>
      </c>
    </row>
    <row r="13" spans="1:6" ht="12.75">
      <c r="A13" s="362" t="s">
        <v>416</v>
      </c>
      <c r="B13" s="363" t="s">
        <v>417</v>
      </c>
      <c r="C13" s="364"/>
      <c r="D13" s="365">
        <f>D14-D24</f>
        <v>864233.2300000004</v>
      </c>
      <c r="E13" s="365">
        <f>E14-E24</f>
        <v>428886.52999999997</v>
      </c>
      <c r="F13" s="365">
        <f>F14-F24</f>
        <v>1293119.7599999998</v>
      </c>
    </row>
    <row r="14" spans="1:6" ht="12.75">
      <c r="A14" s="417" t="s">
        <v>418</v>
      </c>
      <c r="B14" s="417"/>
      <c r="C14" s="364"/>
      <c r="D14" s="365">
        <f>SUM(D15:D23)</f>
        <v>1088233.2300000004</v>
      </c>
      <c r="E14" s="365">
        <f>SUM(E15:E23)</f>
        <v>428886.52999999997</v>
      </c>
      <c r="F14" s="365">
        <f>SUM(F15:F23)</f>
        <v>1517119.7599999998</v>
      </c>
    </row>
    <row r="15" spans="1:6" ht="12.75">
      <c r="A15" s="146" t="s">
        <v>411</v>
      </c>
      <c r="B15" s="53" t="s">
        <v>419</v>
      </c>
      <c r="C15" s="366" t="s">
        <v>420</v>
      </c>
      <c r="D15" s="367">
        <f>-D12-D23+D24</f>
        <v>745816.0000000005</v>
      </c>
      <c r="E15" s="367">
        <f>-E12-E23+E24</f>
        <v>428886.52999999997</v>
      </c>
      <c r="F15" s="367">
        <f>-F12-F23+F24</f>
        <v>1174702.5299999998</v>
      </c>
    </row>
    <row r="16" spans="1:6" ht="12.75">
      <c r="A16" s="146" t="s">
        <v>413</v>
      </c>
      <c r="B16" s="53" t="s">
        <v>421</v>
      </c>
      <c r="C16" s="366" t="s">
        <v>420</v>
      </c>
      <c r="D16" s="367"/>
      <c r="E16" s="367"/>
      <c r="F16" s="367"/>
    </row>
    <row r="17" spans="1:6" ht="38.25">
      <c r="A17" s="180" t="s">
        <v>422</v>
      </c>
      <c r="B17" s="53" t="s">
        <v>423</v>
      </c>
      <c r="C17" s="9" t="s">
        <v>424</v>
      </c>
      <c r="D17" s="367"/>
      <c r="E17" s="367"/>
      <c r="F17" s="367"/>
    </row>
    <row r="18" spans="1:6" ht="12.75">
      <c r="A18" s="368" t="s">
        <v>425</v>
      </c>
      <c r="B18" s="53" t="s">
        <v>426</v>
      </c>
      <c r="C18" s="366" t="s">
        <v>427</v>
      </c>
      <c r="D18" s="367"/>
      <c r="E18" s="367"/>
      <c r="F18" s="367"/>
    </row>
    <row r="19" spans="1:6" ht="12.75">
      <c r="A19" s="368" t="s">
        <v>428</v>
      </c>
      <c r="B19" s="53" t="s">
        <v>429</v>
      </c>
      <c r="C19" s="366" t="s">
        <v>430</v>
      </c>
      <c r="D19" s="367"/>
      <c r="E19" s="367"/>
      <c r="F19" s="367"/>
    </row>
    <row r="20" spans="1:6" ht="12.75">
      <c r="A20" s="368" t="s">
        <v>431</v>
      </c>
      <c r="B20" s="53" t="s">
        <v>432</v>
      </c>
      <c r="C20" s="366" t="s">
        <v>433</v>
      </c>
      <c r="D20" s="367"/>
      <c r="E20" s="367"/>
      <c r="F20" s="367"/>
    </row>
    <row r="21" spans="1:6" ht="12.75">
      <c r="A21" s="368" t="s">
        <v>434</v>
      </c>
      <c r="B21" s="53" t="s">
        <v>435</v>
      </c>
      <c r="C21" s="366" t="s">
        <v>436</v>
      </c>
      <c r="D21" s="367"/>
      <c r="E21" s="367"/>
      <c r="F21" s="367"/>
    </row>
    <row r="22" spans="1:6" ht="12.75">
      <c r="A22" s="368" t="s">
        <v>437</v>
      </c>
      <c r="B22" s="53" t="s">
        <v>438</v>
      </c>
      <c r="C22" s="366" t="s">
        <v>439</v>
      </c>
      <c r="D22" s="367"/>
      <c r="E22" s="367"/>
      <c r="F22" s="367"/>
    </row>
    <row r="23" spans="1:6" ht="12.75">
      <c r="A23" s="368" t="s">
        <v>440</v>
      </c>
      <c r="B23" s="53" t="s">
        <v>441</v>
      </c>
      <c r="C23" s="366" t="s">
        <v>442</v>
      </c>
      <c r="D23" s="367">
        <v>342417.23</v>
      </c>
      <c r="E23" s="367"/>
      <c r="F23" s="367">
        <f>D23+E23</f>
        <v>342417.23</v>
      </c>
    </row>
    <row r="24" spans="1:6" ht="12.75">
      <c r="A24" s="411" t="s">
        <v>443</v>
      </c>
      <c r="B24" s="411"/>
      <c r="C24" s="366"/>
      <c r="D24" s="18">
        <f>SUM(D25:D32)</f>
        <v>224000</v>
      </c>
      <c r="E24" s="18">
        <f>SUM(E25:E32)</f>
        <v>0</v>
      </c>
      <c r="F24" s="18">
        <f>SUM(F25:F32)</f>
        <v>224000</v>
      </c>
    </row>
    <row r="25" spans="1:6" ht="12.75">
      <c r="A25" s="146" t="s">
        <v>411</v>
      </c>
      <c r="B25" s="53" t="s">
        <v>444</v>
      </c>
      <c r="C25" s="366" t="s">
        <v>445</v>
      </c>
      <c r="D25" s="18">
        <v>224000</v>
      </c>
      <c r="E25" s="18"/>
      <c r="F25" s="367">
        <f>D25+E25</f>
        <v>224000</v>
      </c>
    </row>
    <row r="26" spans="1:6" ht="12.75">
      <c r="A26" s="146" t="s">
        <v>413</v>
      </c>
      <c r="B26" s="53" t="s">
        <v>446</v>
      </c>
      <c r="C26" s="366" t="s">
        <v>445</v>
      </c>
      <c r="D26" s="18"/>
      <c r="E26" s="18"/>
      <c r="F26" s="18"/>
    </row>
    <row r="27" spans="1:6" ht="51">
      <c r="A27" s="8" t="s">
        <v>422</v>
      </c>
      <c r="B27" s="53" t="s">
        <v>447</v>
      </c>
      <c r="C27" s="9" t="s">
        <v>448</v>
      </c>
      <c r="D27" s="18"/>
      <c r="E27" s="18"/>
      <c r="F27" s="18"/>
    </row>
    <row r="28" spans="1:6" ht="12.75">
      <c r="A28" s="146" t="s">
        <v>425</v>
      </c>
      <c r="B28" s="53" t="s">
        <v>449</v>
      </c>
      <c r="C28" s="9" t="s">
        <v>450</v>
      </c>
      <c r="D28" s="18"/>
      <c r="E28" s="18"/>
      <c r="F28" s="18"/>
    </row>
    <row r="29" spans="1:6" ht="12.75">
      <c r="A29" s="146" t="s">
        <v>428</v>
      </c>
      <c r="B29" s="53" t="s">
        <v>451</v>
      </c>
      <c r="C29" s="366" t="s">
        <v>452</v>
      </c>
      <c r="D29" s="18"/>
      <c r="E29" s="18"/>
      <c r="F29" s="18"/>
    </row>
    <row r="30" spans="1:6" ht="12.75">
      <c r="A30" s="146" t="s">
        <v>431</v>
      </c>
      <c r="B30" s="53" t="s">
        <v>453</v>
      </c>
      <c r="C30" s="366" t="s">
        <v>454</v>
      </c>
      <c r="D30" s="18"/>
      <c r="E30" s="18"/>
      <c r="F30" s="18"/>
    </row>
    <row r="31" spans="1:6" ht="12.75">
      <c r="A31" s="146" t="s">
        <v>434</v>
      </c>
      <c r="B31" s="53" t="s">
        <v>455</v>
      </c>
      <c r="C31" s="366" t="s">
        <v>456</v>
      </c>
      <c r="D31" s="18"/>
      <c r="E31" s="18"/>
      <c r="F31" s="18"/>
    </row>
    <row r="32" spans="1:6" ht="12.75">
      <c r="A32" s="146" t="s">
        <v>437</v>
      </c>
      <c r="B32" s="53" t="s">
        <v>457</v>
      </c>
      <c r="C32" s="366" t="s">
        <v>458</v>
      </c>
      <c r="D32" s="18"/>
      <c r="E32" s="18"/>
      <c r="F32" s="18"/>
    </row>
    <row r="34" ht="15">
      <c r="C34" s="309"/>
    </row>
    <row r="35" spans="2:3" ht="15.75">
      <c r="B35" s="369"/>
      <c r="C35" s="275"/>
    </row>
    <row r="36" ht="12.75">
      <c r="C36" s="275"/>
    </row>
    <row r="37" ht="15">
      <c r="C37" s="314"/>
    </row>
  </sheetData>
  <sheetProtection selectLockedCells="1" selectUnlockedCells="1"/>
  <mergeCells count="2">
    <mergeCell ref="A14:B14"/>
    <mergeCell ref="A24:B24"/>
  </mergeCells>
  <printOptions horizontalCentered="1"/>
  <pageMargins left="0.7875" right="0.39375" top="0.7875" bottom="0.39375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2011-04-01T09:06:59Z</cp:lastPrinted>
  <dcterms:modified xsi:type="dcterms:W3CDTF">2011-04-01T09:09:39Z</dcterms:modified>
  <cp:category/>
  <cp:version/>
  <cp:contentType/>
  <cp:contentStatus/>
</cp:coreProperties>
</file>