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2"/>
  </bookViews>
  <sheets>
    <sheet name="1" sheetId="1" r:id="rId1"/>
    <sheet name="2" sheetId="2" r:id="rId2"/>
    <sheet name="2a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</author>
  </authors>
  <commentList>
    <comment ref="E68" authorId="0">
      <text>
        <r>
          <rPr>
            <sz val="10"/>
            <rFont val="Arial CE"/>
            <family val="2"/>
          </rPr>
          <t>666.226
po zm
657.698</t>
        </r>
      </text>
    </comment>
  </commentList>
</comments>
</file>

<file path=xl/sharedStrings.xml><?xml version="1.0" encoding="utf-8"?>
<sst xmlns="http://schemas.openxmlformats.org/spreadsheetml/2006/main" count="597" uniqueCount="232">
  <si>
    <t>Załącznik nr 1 do zarządzenia nr 64/ 2007</t>
  </si>
  <si>
    <t>Wójta Gminy Kruklanki</t>
  </si>
  <si>
    <t>z dnia 17 października 2007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</si>
  <si>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2007</t>
    </r>
  </si>
  <si>
    <t>Klasyfikacja</t>
  </si>
  <si>
    <t xml:space="preserve">Wyszczególnienie </t>
  </si>
  <si>
    <t>Plan na 2007</t>
  </si>
  <si>
    <t>Zwiększenie</t>
  </si>
  <si>
    <t>Zmniejszenie</t>
  </si>
  <si>
    <t>Plan po zmianach</t>
  </si>
  <si>
    <t>Dział</t>
  </si>
  <si>
    <t>Rozdział</t>
  </si>
  <si>
    <t>§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</si>
  <si>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</si>
  <si>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</si>
  <si>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</si>
  <si>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</si>
  <si>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</si>
  <si>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admin. rządowej oraz innych ustaw zleconych gminie ustawami</t>
  </si>
  <si>
    <t>01036</t>
  </si>
  <si>
    <t>Restrukturyzacja i modernizacja sektora żywnościowego oraz rozwój obszarów wiejskich</t>
  </si>
  <si>
    <t>Środki na dofinansowanie własnych inwestycji gmin, powiatów, samorządów województw, pozyskane z innych źródeł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</si>
  <si>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</si>
  <si>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</si>
  <si>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</si>
  <si>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</si>
  <si>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</si>
  <si>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</si>
  <si>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</si>
  <si>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</si>
  <si>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</si>
  <si>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</si>
  <si>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</si>
  <si>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</si>
  <si>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</si>
  <si>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</si>
  <si>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</si>
  <si>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0910</t>
  </si>
  <si>
    <t>Odsetki od nieterminowych wpłat z tytułu podatków i opłat</t>
  </si>
  <si>
    <t>710</t>
  </si>
  <si>
    <t>DZIAŁALNOŚĆ USŁUGOWA</t>
  </si>
  <si>
    <t xml:space="preserve"> 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</si>
  <si>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</si>
  <si>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</si>
  <si>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</si>
  <si>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</si>
  <si>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</si>
  <si>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</si>
  <si>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</si>
  <si>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</si>
  <si>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</si>
  <si>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</si>
  <si>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</si>
  <si>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</si>
  <si>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</si>
  <si>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</si>
  <si>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BEZPIECZEŃSTWO  PUBLICZNE  I  OCHRONA  PRZECIWPOŻAROWA</t>
  </si>
  <si>
    <t>Ochotnicze straże pożarne</t>
  </si>
  <si>
    <t>Dotacje celowe otrzymane na inwestycje i zakupy inwestycyjne realizowane na podstawie porozumień (umów) między jednostkami samorządu terytorialnego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</si>
  <si>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</si>
  <si>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</si>
  <si>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</si>
  <si>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</si>
  <si>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</si>
  <si>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</si>
  <si>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</si>
  <si>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</si>
  <si>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</si>
  <si>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</si>
  <si>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</si>
  <si>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</si>
  <si>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</si>
  <si>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</si>
  <si>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</si>
  <si>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</si>
  <si>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</si>
  <si>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</si>
  <si>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0500</t>
  </si>
  <si>
    <t>Podatek od czynności cywilno prawnych</t>
  </si>
  <si>
    <t>0690</t>
  </si>
  <si>
    <t>Wpływy z różnych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</si>
  <si>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</si>
  <si>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</si>
  <si>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</si>
  <si>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</si>
  <si>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</si>
  <si>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</si>
  <si>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</si>
  <si>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</si>
  <si>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</si>
  <si>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</si>
  <si>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</si>
  <si>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</si>
  <si>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</si>
  <si>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</si>
  <si>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</si>
  <si>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</si>
  <si>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</si>
  <si>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</si>
  <si>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</si>
  <si>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</si>
  <si>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</si>
  <si>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</si>
  <si>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</si>
  <si>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</si>
  <si>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</si>
  <si>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</si>
  <si>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</si>
  <si>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</si>
  <si>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</si>
  <si>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</si>
  <si>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</si>
  <si>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</si>
  <si>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</si>
  <si>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</si>
  <si>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</si>
  <si>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</si>
  <si>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gmin.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</si>
  <si>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</si>
  <si>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</si>
  <si>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</si>
  <si>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</si>
  <si>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</si>
  <si>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</si>
  <si>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</si>
  <si>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</si>
  <si>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</si>
  <si>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</si>
  <si>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</si>
  <si>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</si>
  <si>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</si>
  <si>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</si>
  <si>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85219</t>
  </si>
  <si>
    <t>Ośrodki pomocy społecznej</t>
  </si>
  <si>
    <t>85278</t>
  </si>
  <si>
    <t>Usuwanie skutków klęsk żywiołowych</t>
  </si>
  <si>
    <t>EDUKACYJNA OPIEKA WYCHOWAWCZA</t>
  </si>
  <si>
    <t>Pomoc materialna dla uczniów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</si>
  <si>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</si>
  <si>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</si>
  <si>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</si>
  <si>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</si>
  <si>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</si>
  <si>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</si>
  <si>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DOCHODY OGÓŁEM</t>
  </si>
  <si>
    <t>Załącznik nr 2 do zarządzenia nr 64 / 2007</t>
  </si>
  <si>
    <r>
      <t xml:space="preserve"> Plan</t>
    </r>
    <r>
      <rPr>
        <b/>
        <sz val="14"/>
        <rFont val="Times New Roman"/>
        <family val="1"/>
      </rPr>
      <t xml:space="preserve"> WYDATKÓW</t>
    </r>
    <r>
      <rPr>
        <sz val="14"/>
        <rFont val="Times New Roman"/>
        <family val="1"/>
      </rPr>
      <t xml:space="preserve"> budżetu Gminy Kruklanki na 2007</t>
    </r>
  </si>
  <si>
    <t>Nazwa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</si>
  <si>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</si>
  <si>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</si>
  <si>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</si>
  <si>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</si>
  <si>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</si>
  <si>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</si>
  <si>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Wynagrodzenia bezosobowe</t>
  </si>
  <si>
    <t>Zakup materiałów i wyposażenia</t>
  </si>
  <si>
    <t>Różne opłaty i składki</t>
  </si>
  <si>
    <t>400</t>
  </si>
  <si>
    <t>WYTWARZANIE I ZAOPATRYWANIE W ENERGIĘ ELEKTRYCZNĄ, GAZ I WODĘ</t>
  </si>
  <si>
    <t>40002</t>
  </si>
  <si>
    <t>Dostarczanie wody</t>
  </si>
  <si>
    <t>Zakup usług pozostałych</t>
  </si>
  <si>
    <t>TRANSPORT I ŁĄCZNOŚĆ</t>
  </si>
  <si>
    <t>60016</t>
  </si>
  <si>
    <t>Drogi publiczne gminne</t>
  </si>
  <si>
    <t>TURYSTYKA</t>
  </si>
  <si>
    <t>63003</t>
  </si>
  <si>
    <t>Zadania w zakresie upowszechniania turystyki</t>
  </si>
  <si>
    <t>Dotacje celowe na zadania bieżące</t>
  </si>
  <si>
    <t>Wynagrodzenia osobowe pracowników</t>
  </si>
  <si>
    <t>Wynagrodzenia agencyjno-prowizyjne</t>
  </si>
  <si>
    <t>Składki na ubezpieczenia społeczne</t>
  </si>
  <si>
    <t>Składki na Fundusz Pracy</t>
  </si>
  <si>
    <t>Zakup pozostałych usług</t>
  </si>
  <si>
    <t>Odpisy na zakładowy fundusz świadczeń socjalnych</t>
  </si>
  <si>
    <t xml:space="preserve">Zakup pozostałych usług </t>
  </si>
  <si>
    <t>ADMINISTRACJA PUBLICZNA</t>
  </si>
  <si>
    <t>Dodatkowe wynagrodzenie roczne</t>
  </si>
  <si>
    <t xml:space="preserve">Rady gmin (miast i miast na prawach powiatu) </t>
  </si>
  <si>
    <t>Różne wydatki na rzecz osób fizycznych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</si>
  <si>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</si>
  <si>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</si>
  <si>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</si>
  <si>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</si>
  <si>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</si>
  <si>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>Zakup usług dostępu do sieci Internet</t>
  </si>
  <si>
    <t>Opłaty z tytułu zakupu usług komunikacyjnych telefonii komórkowej</t>
  </si>
  <si>
    <t>Opłaty z tytułu zakupu usług komunikacyjnych telefonii stacjonarnej</t>
  </si>
  <si>
    <t>Szkolenia pracowników nie będących członkami korpusu służby cywilnej</t>
  </si>
  <si>
    <t>Zakup materiałów papierniczych do do sprzętu drukarskiego i urządzeń kserograficznych</t>
  </si>
  <si>
    <t>Zakup akcesoriów komputerowych, w tym programów i licencji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</si>
  <si>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</si>
  <si>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</si>
  <si>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</si>
  <si>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</si>
  <si>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</si>
  <si>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</si>
  <si>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</si>
  <si>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</si>
  <si>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Dodatkowe wynagrodzenia roczne</t>
  </si>
  <si>
    <t>Zakup pomocy naukowych, dydaktycznych i książek</t>
  </si>
  <si>
    <t>Usługi materialne</t>
  </si>
  <si>
    <t>Przedszkola</t>
  </si>
  <si>
    <t>Gimnazja</t>
  </si>
  <si>
    <t>Dowożenie uczniów do szkół</t>
  </si>
  <si>
    <t>Dokształcanie i doskonalenie nauczycieli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</si>
  <si>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</si>
  <si>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</si>
  <si>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</si>
  <si>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</si>
  <si>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</si>
  <si>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</si>
  <si>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</si>
  <si>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Inne formy pomocy dla uczniów</t>
  </si>
  <si>
    <t>Oczyszczanie miast i wsi</t>
  </si>
  <si>
    <t>Utrzymanie zieleni w miastach i gminach</t>
  </si>
  <si>
    <t>Oświetlenie ulic</t>
  </si>
  <si>
    <t>Wpływy i wydatki związane z gromadzeniem środków z opłat i kar za korzystanie ze środowiska</t>
  </si>
  <si>
    <t>Wpłaty na P F R O N</t>
  </si>
  <si>
    <t>Różne opłaty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</si>
  <si>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</si>
  <si>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</si>
  <si>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</si>
  <si>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</si>
  <si>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</si>
  <si>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</si>
  <si>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t>OGÓŁEM WYDATKI</t>
  </si>
  <si>
    <t>OŚWIATA' 2007</t>
  </si>
  <si>
    <t>Szkoły podstawowe - Kruklanki</t>
  </si>
  <si>
    <t>Szkoły podstawowe - Boćwinka</t>
  </si>
  <si>
    <t>Przedszkola przy szkołach podstawowych Kruklanki</t>
  </si>
  <si>
    <t>Przedszkola przy szkołach podstawowych Boćwinka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</si>
</sst>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%"/>
    <numFmt numFmtId="168" formatCode="#,##0"/>
  </numFmts>
  <fonts count="1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211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8" fillId="0" borderId="1" xfId="19" applyNumberFormat="1" applyFont="1" applyFill="1" applyBorder="1" applyAlignment="1" applyProtection="1">
      <alignment vertical="center"/>
      <protection/>
    </xf>
    <xf numFmtId="165" fontId="0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4" fontId="10" fillId="0" borderId="1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 vertical="center"/>
    </xf>
    <xf numFmtId="164" fontId="7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0" fillId="0" borderId="5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4" fontId="8" fillId="0" borderId="8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11" xfId="0" applyFont="1" applyBorder="1" applyAlignment="1">
      <alignment horizontal="left" vertical="center"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9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4" fontId="10" fillId="0" borderId="3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6" fillId="0" borderId="4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4" fontId="9" fillId="0" borderId="0" xfId="0" applyFont="1" applyAlignment="1">
      <alignment vertical="center"/>
    </xf>
    <xf numFmtId="164" fontId="0" fillId="0" borderId="1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vertical="center"/>
    </xf>
    <xf numFmtId="164" fontId="8" fillId="0" borderId="3" xfId="0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left" vertical="center"/>
    </xf>
    <xf numFmtId="164" fontId="0" fillId="0" borderId="5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8" fillId="0" borderId="5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8" fillId="0" borderId="8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8" fillId="0" borderId="0" xfId="19" applyNumberFormat="1" applyFont="1" applyFill="1" applyBorder="1" applyAlignment="1" applyProtection="1">
      <alignment vertical="center"/>
      <protection/>
    </xf>
    <xf numFmtId="166" fontId="0" fillId="0" borderId="0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6" fontId="12" fillId="0" borderId="0" xfId="19" applyNumberFormat="1" applyFont="1" applyFill="1" applyBorder="1" applyAlignment="1" applyProtection="1">
      <alignment vertical="center"/>
      <protection/>
    </xf>
    <xf numFmtId="164" fontId="12" fillId="0" borderId="3" xfId="0" applyFont="1" applyBorder="1" applyAlignment="1">
      <alignment horizontal="center" vertical="center"/>
    </xf>
    <xf numFmtId="166" fontId="8" fillId="0" borderId="0" xfId="19" applyNumberFormat="1" applyFont="1" applyFill="1" applyBorder="1" applyAlignment="1" applyProtection="1">
      <alignment vertical="center"/>
      <protection/>
    </xf>
    <xf numFmtId="164" fontId="12" fillId="0" borderId="5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7" fillId="0" borderId="3" xfId="0" applyFont="1" applyBorder="1" applyAlignment="1">
      <alignment vertical="center"/>
    </xf>
    <xf numFmtId="164" fontId="8" fillId="0" borderId="1" xfId="0" applyFont="1" applyFill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8" fillId="0" borderId="1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165" fontId="0" fillId="0" borderId="9" xfId="0" applyNumberFormat="1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16" fillId="0" borderId="1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8" fillId="0" borderId="6" xfId="0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 wrapText="1"/>
    </xf>
    <xf numFmtId="164" fontId="8" fillId="0" borderId="13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1" fillId="0" borderId="12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 wrapText="1"/>
    </xf>
    <xf numFmtId="166" fontId="0" fillId="0" borderId="12" xfId="19" applyNumberFormat="1" applyFont="1" applyFill="1" applyBorder="1" applyAlignment="1" applyProtection="1">
      <alignment vertical="center"/>
      <protection/>
    </xf>
    <xf numFmtId="164" fontId="17" fillId="0" borderId="18" xfId="0" applyFont="1" applyBorder="1" applyAlignment="1">
      <alignment horizontal="center" vertical="center"/>
    </xf>
    <xf numFmtId="166" fontId="13" fillId="3" borderId="18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164" fontId="17" fillId="0" borderId="0" xfId="0" applyFont="1" applyAlignment="1">
      <alignment vertical="center"/>
    </xf>
    <xf numFmtId="164" fontId="7" fillId="0" borderId="1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10" fillId="0" borderId="8" xfId="0" applyFont="1" applyBorder="1" applyAlignment="1">
      <alignment horizontal="center" vertical="center"/>
    </xf>
    <xf numFmtId="164" fontId="10" fillId="0" borderId="15" xfId="0" applyFont="1" applyBorder="1" applyAlignment="1">
      <alignment horizontal="left" vertical="center"/>
    </xf>
    <xf numFmtId="168" fontId="10" fillId="0" borderId="1" xfId="19" applyNumberFormat="1" applyFont="1" applyFill="1" applyBorder="1" applyAlignment="1" applyProtection="1">
      <alignment vertical="center"/>
      <protection/>
    </xf>
    <xf numFmtId="168" fontId="10" fillId="0" borderId="0" xfId="19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vertical="center"/>
    </xf>
    <xf numFmtId="168" fontId="1" fillId="0" borderId="1" xfId="19" applyNumberFormat="1" applyFont="1" applyFill="1" applyBorder="1" applyAlignment="1" applyProtection="1">
      <alignment vertical="center"/>
      <protection/>
    </xf>
    <xf numFmtId="168" fontId="1" fillId="0" borderId="0" xfId="19" applyNumberFormat="1" applyFont="1" applyFill="1" applyBorder="1" applyAlignment="1" applyProtection="1">
      <alignment vertical="center"/>
      <protection/>
    </xf>
    <xf numFmtId="168" fontId="0" fillId="0" borderId="1" xfId="0" applyNumberFormat="1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8" fontId="10" fillId="0" borderId="1" xfId="19" applyNumberFormat="1" applyFont="1" applyFill="1" applyBorder="1" applyAlignment="1" applyProtection="1">
      <alignment vertical="center"/>
      <protection/>
    </xf>
    <xf numFmtId="168" fontId="10" fillId="0" borderId="0" xfId="19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0" borderId="15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55" workbookViewId="0" topLeftCell="A93">
      <selection activeCell="D3" sqref="D3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7.375" style="1" customWidth="1"/>
    <col min="6" max="7" width="15.125" style="1" customWidth="1"/>
    <col min="8" max="8" width="17.375" style="1" customWidth="1"/>
    <col min="9" max="243" width="11.625" style="1" customWidth="1"/>
    <col min="244" max="248" width="11.625" style="2" customWidth="1"/>
    <col min="249" max="16384" width="11.625" style="0" customWidth="1"/>
  </cols>
  <sheetData>
    <row r="1" spans="5:8" ht="12.75">
      <c r="E1" s="3" t="s">
        <v>0</v>
      </c>
      <c r="F1" s="4"/>
      <c r="G1" s="4"/>
      <c r="H1" s="4"/>
    </row>
    <row r="2" spans="5:8" ht="12.75">
      <c r="E2" s="3" t="s">
        <v>1</v>
      </c>
      <c r="F2" s="4"/>
      <c r="G2" s="4"/>
      <c r="H2" s="4"/>
    </row>
    <row r="3" spans="5:8" ht="12.75">
      <c r="E3" s="4" t="s">
        <v>2</v>
      </c>
      <c r="F3" s="4"/>
      <c r="G3" s="4"/>
      <c r="H3" s="4"/>
    </row>
    <row r="5" spans="1:8" ht="18.75">
      <c r="A5" s="5" t="s">
        <v>3</v>
      </c>
      <c r="B5" s="5"/>
      <c r="C5" s="5"/>
      <c r="D5" s="5"/>
      <c r="E5" s="5"/>
      <c r="F5" s="5"/>
      <c r="G5" s="5"/>
      <c r="H5" s="5"/>
    </row>
    <row r="6" spans="1:4" ht="17.25">
      <c r="A6" s="6"/>
      <c r="B6" s="6"/>
      <c r="C6" s="6"/>
      <c r="D6" s="6"/>
    </row>
    <row r="7" spans="1:8" ht="21.75" customHeight="1">
      <c r="A7" s="7" t="s">
        <v>4</v>
      </c>
      <c r="B7" s="7"/>
      <c r="C7" s="7"/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2.75">
      <c r="A8" s="7" t="s">
        <v>10</v>
      </c>
      <c r="B8" s="7" t="s">
        <v>11</v>
      </c>
      <c r="C8" s="7" t="s">
        <v>12</v>
      </c>
      <c r="D8" s="7"/>
      <c r="E8" s="8"/>
      <c r="F8" s="8"/>
      <c r="G8" s="8"/>
      <c r="H8" s="8"/>
    </row>
    <row r="9" spans="1:8" ht="12.75">
      <c r="A9" s="9">
        <v>1</v>
      </c>
      <c r="B9" s="10">
        <v>2</v>
      </c>
      <c r="C9" s="10">
        <v>3</v>
      </c>
      <c r="D9" s="10">
        <v>4</v>
      </c>
      <c r="E9" s="10">
        <v>6</v>
      </c>
      <c r="F9" s="10"/>
      <c r="G9" s="10"/>
      <c r="H9" s="10"/>
    </row>
    <row r="10" spans="1:8" ht="15">
      <c r="A10" s="11" t="s">
        <v>13</v>
      </c>
      <c r="B10" s="12" t="s">
        <v>14</v>
      </c>
      <c r="C10" s="12"/>
      <c r="D10" s="12"/>
      <c r="E10" s="13">
        <f>SUM(E13,E11)</f>
        <v>482553.54</v>
      </c>
      <c r="F10" s="13">
        <f>SUM(F13,F11)</f>
        <v>0</v>
      </c>
      <c r="G10" s="13">
        <f>SUM(G13,G11)</f>
        <v>0</v>
      </c>
      <c r="H10" s="13">
        <f>SUM(H13,H11)</f>
        <v>482553.54</v>
      </c>
    </row>
    <row r="11" spans="1:8" ht="15">
      <c r="A11" s="14"/>
      <c r="B11" s="15" t="s">
        <v>15</v>
      </c>
      <c r="C11" s="16" t="s">
        <v>16</v>
      </c>
      <c r="D11" s="16"/>
      <c r="E11" s="17">
        <f>SUM(E12)</f>
        <v>35583.54</v>
      </c>
      <c r="F11" s="17">
        <f>SUM(F12)</f>
        <v>0</v>
      </c>
      <c r="G11" s="17">
        <f>SUM(G12)</f>
        <v>0</v>
      </c>
      <c r="H11" s="17">
        <f>SUM(H12)</f>
        <v>35583.54</v>
      </c>
    </row>
    <row r="12" spans="1:8" ht="24.75">
      <c r="A12" s="14"/>
      <c r="B12" s="18"/>
      <c r="C12" s="19" t="s">
        <v>17</v>
      </c>
      <c r="D12" s="20" t="s">
        <v>18</v>
      </c>
      <c r="E12" s="21">
        <v>35583.54</v>
      </c>
      <c r="F12" s="22"/>
      <c r="G12" s="23"/>
      <c r="H12" s="22">
        <f>E12+F12-G12</f>
        <v>35583.54</v>
      </c>
    </row>
    <row r="13" spans="1:8" ht="24.75">
      <c r="A13" s="24"/>
      <c r="B13" s="15" t="s">
        <v>19</v>
      </c>
      <c r="C13" s="16" t="s">
        <v>20</v>
      </c>
      <c r="D13" s="16"/>
      <c r="E13" s="25">
        <f>SUM(E14)</f>
        <v>446970</v>
      </c>
      <c r="F13" s="25">
        <f>SUM(F14)</f>
        <v>0</v>
      </c>
      <c r="G13" s="25">
        <f>SUM(G14)</f>
        <v>0</v>
      </c>
      <c r="H13" s="25">
        <f>SUM(H14)</f>
        <v>446970</v>
      </c>
    </row>
    <row r="14" spans="1:8" ht="24.75">
      <c r="A14" s="26"/>
      <c r="B14" s="18"/>
      <c r="C14" s="7">
        <v>6298</v>
      </c>
      <c r="D14" s="27" t="s">
        <v>21</v>
      </c>
      <c r="E14" s="21">
        <v>446970</v>
      </c>
      <c r="F14" s="22"/>
      <c r="G14" s="22"/>
      <c r="H14" s="22">
        <f>E14+F14-G14</f>
        <v>446970</v>
      </c>
    </row>
    <row r="15" spans="1:9" ht="15">
      <c r="A15" s="11" t="s">
        <v>22</v>
      </c>
      <c r="B15" s="28" t="s">
        <v>23</v>
      </c>
      <c r="C15" s="28"/>
      <c r="D15" s="28"/>
      <c r="E15" s="13">
        <f>SUM(E16)</f>
        <v>1000</v>
      </c>
      <c r="F15" s="13">
        <f>SUM(F16)</f>
        <v>0</v>
      </c>
      <c r="G15" s="13">
        <f>SUM(G16)</f>
        <v>0</v>
      </c>
      <c r="H15" s="13">
        <f>SUM(H16)</f>
        <v>1000</v>
      </c>
      <c r="I15" s="29"/>
    </row>
    <row r="16" spans="1:8" ht="13.5">
      <c r="A16" s="30"/>
      <c r="B16" s="31" t="s">
        <v>24</v>
      </c>
      <c r="C16" s="32" t="s">
        <v>25</v>
      </c>
      <c r="D16" s="32"/>
      <c r="E16" s="33">
        <f>SUM(E17)</f>
        <v>1000</v>
      </c>
      <c r="F16" s="33">
        <f>SUM(F17)</f>
        <v>0</v>
      </c>
      <c r="G16" s="33">
        <f>SUM(G17)</f>
        <v>0</v>
      </c>
      <c r="H16" s="33">
        <f>SUM(H17)</f>
        <v>1000</v>
      </c>
    </row>
    <row r="17" spans="1:8" ht="24.75">
      <c r="A17" s="34"/>
      <c r="B17" s="35"/>
      <c r="C17" s="19" t="s">
        <v>26</v>
      </c>
      <c r="D17" s="20" t="s">
        <v>27</v>
      </c>
      <c r="E17" s="36">
        <v>1000</v>
      </c>
      <c r="F17" s="36"/>
      <c r="G17" s="36"/>
      <c r="H17" s="36">
        <f>E17+F17-G17</f>
        <v>1000</v>
      </c>
    </row>
    <row r="18" spans="1:8" ht="15">
      <c r="A18" s="11" t="s">
        <v>28</v>
      </c>
      <c r="B18" s="28" t="s">
        <v>29</v>
      </c>
      <c r="C18" s="28"/>
      <c r="D18" s="28"/>
      <c r="E18" s="13">
        <f>SUM(E19)</f>
        <v>783080</v>
      </c>
      <c r="F18" s="13">
        <f>SUM(F19)</f>
        <v>0</v>
      </c>
      <c r="G18" s="13">
        <f>SUM(G19)</f>
        <v>0</v>
      </c>
      <c r="H18" s="13">
        <f>SUM(H19)</f>
        <v>783080</v>
      </c>
    </row>
    <row r="19" spans="1:8" ht="13.5">
      <c r="A19" s="37"/>
      <c r="B19" s="31" t="s">
        <v>30</v>
      </c>
      <c r="C19" s="38" t="s">
        <v>31</v>
      </c>
      <c r="D19" s="38"/>
      <c r="E19" s="33">
        <f>SUM(E20:E23)</f>
        <v>783080</v>
      </c>
      <c r="F19" s="33">
        <f>SUM(F20:F23)</f>
        <v>0</v>
      </c>
      <c r="G19" s="33">
        <f>SUM(G20:G23)</f>
        <v>0</v>
      </c>
      <c r="H19" s="33">
        <f>SUM(H20:H23)</f>
        <v>783080</v>
      </c>
    </row>
    <row r="20" spans="1:8" ht="13.5">
      <c r="A20" s="37"/>
      <c r="B20" s="39"/>
      <c r="C20" s="19" t="s">
        <v>32</v>
      </c>
      <c r="D20" s="20" t="s">
        <v>33</v>
      </c>
      <c r="E20" s="36">
        <v>18000</v>
      </c>
      <c r="F20" s="36"/>
      <c r="G20" s="36"/>
      <c r="H20" s="36">
        <f>E20+F20-G20</f>
        <v>18000</v>
      </c>
    </row>
    <row r="21" spans="1:8" ht="24.75">
      <c r="A21" s="40"/>
      <c r="B21" s="41"/>
      <c r="C21" s="19" t="s">
        <v>26</v>
      </c>
      <c r="D21" s="42" t="s">
        <v>34</v>
      </c>
      <c r="E21" s="36">
        <v>30000</v>
      </c>
      <c r="F21" s="36"/>
      <c r="G21" s="36"/>
      <c r="H21" s="36">
        <f>E21+F21-G21</f>
        <v>30000</v>
      </c>
    </row>
    <row r="22" spans="1:8" ht="12.75">
      <c r="A22" s="40"/>
      <c r="B22" s="41"/>
      <c r="C22" s="19" t="s">
        <v>35</v>
      </c>
      <c r="D22" s="42" t="s">
        <v>36</v>
      </c>
      <c r="E22" s="36">
        <v>735000</v>
      </c>
      <c r="F22" s="36"/>
      <c r="G22" s="36"/>
      <c r="H22" s="36">
        <f>E22+F22-G22</f>
        <v>735000</v>
      </c>
    </row>
    <row r="23" spans="1:8" ht="12.75">
      <c r="A23" s="40"/>
      <c r="B23" s="41"/>
      <c r="C23" s="19" t="s">
        <v>37</v>
      </c>
      <c r="D23" s="42" t="s">
        <v>38</v>
      </c>
      <c r="E23" s="36">
        <v>80</v>
      </c>
      <c r="F23" s="36"/>
      <c r="G23" s="36"/>
      <c r="H23" s="36">
        <f>E23+F23-G23</f>
        <v>80</v>
      </c>
    </row>
    <row r="24" spans="1:8" ht="15">
      <c r="A24" s="11" t="s">
        <v>39</v>
      </c>
      <c r="B24" s="12" t="s">
        <v>40</v>
      </c>
      <c r="C24" s="12"/>
      <c r="D24" s="12"/>
      <c r="E24" s="13">
        <f>SUM(E25)</f>
        <v>2000</v>
      </c>
      <c r="F24" s="13" t="s">
        <v>41</v>
      </c>
      <c r="G24" s="13">
        <f>SUM(G25)</f>
        <v>0</v>
      </c>
      <c r="H24" s="13">
        <f>SUM(H25)</f>
        <v>2000</v>
      </c>
    </row>
    <row r="25" spans="1:8" ht="13.5">
      <c r="A25" s="43"/>
      <c r="B25" s="44" t="s">
        <v>42</v>
      </c>
      <c r="C25" s="32" t="s">
        <v>43</v>
      </c>
      <c r="D25" s="32"/>
      <c r="E25" s="33">
        <f>SUM(E26:E26)</f>
        <v>2000</v>
      </c>
      <c r="F25" s="33">
        <f>SUM(F26:F26)</f>
        <v>0</v>
      </c>
      <c r="G25" s="33">
        <f>SUM(G26:G26)</f>
        <v>0</v>
      </c>
      <c r="H25" s="33">
        <f>SUM(H26:H26)</f>
        <v>2000</v>
      </c>
    </row>
    <row r="26" spans="1:8" ht="24.75">
      <c r="A26" s="45"/>
      <c r="B26" s="46"/>
      <c r="C26" s="19" t="s">
        <v>44</v>
      </c>
      <c r="D26" s="20" t="s">
        <v>45</v>
      </c>
      <c r="E26" s="36">
        <v>2000</v>
      </c>
      <c r="F26" s="36"/>
      <c r="G26" s="36"/>
      <c r="H26" s="36">
        <f>E26+F26-G26</f>
        <v>2000</v>
      </c>
    </row>
    <row r="27" spans="1:8" ht="15">
      <c r="A27" s="11" t="s">
        <v>46</v>
      </c>
      <c r="B27" s="28" t="s">
        <v>47</v>
      </c>
      <c r="C27" s="28"/>
      <c r="D27" s="28"/>
      <c r="E27" s="13">
        <f>SUM(E28)</f>
        <v>29020</v>
      </c>
      <c r="F27" s="13">
        <f>SUM(F28)</f>
        <v>1115</v>
      </c>
      <c r="G27" s="13">
        <f>SUM(G28)</f>
        <v>0</v>
      </c>
      <c r="H27" s="13">
        <f>SUM(H28)</f>
        <v>30135</v>
      </c>
    </row>
    <row r="28" spans="1:8" ht="13.5">
      <c r="A28" s="43"/>
      <c r="B28" s="31" t="s">
        <v>48</v>
      </c>
      <c r="C28" s="32" t="s">
        <v>49</v>
      </c>
      <c r="D28" s="32"/>
      <c r="E28" s="33">
        <f>SUM(E29:E29)</f>
        <v>29020</v>
      </c>
      <c r="F28" s="33">
        <f>SUM(F29:F29)</f>
        <v>1115</v>
      </c>
      <c r="G28" s="33">
        <f>SUM(G29:G29)</f>
        <v>0</v>
      </c>
      <c r="H28" s="33">
        <f>SUM(H29:H29)</f>
        <v>30135</v>
      </c>
    </row>
    <row r="29" spans="1:8" ht="24.75">
      <c r="A29" s="45"/>
      <c r="B29" s="41"/>
      <c r="C29" s="19" t="s">
        <v>17</v>
      </c>
      <c r="D29" s="20" t="s">
        <v>18</v>
      </c>
      <c r="E29" s="36">
        <v>29020</v>
      </c>
      <c r="F29" s="36">
        <v>1115</v>
      </c>
      <c r="G29" s="36"/>
      <c r="H29" s="36">
        <f>E29+F29-G29</f>
        <v>30135</v>
      </c>
    </row>
    <row r="30" spans="1:8" ht="29.25">
      <c r="A30" s="11" t="s">
        <v>50</v>
      </c>
      <c r="B30" s="47" t="s">
        <v>51</v>
      </c>
      <c r="C30" s="47"/>
      <c r="D30" s="47"/>
      <c r="E30" s="13">
        <f>SUM(E31,E33)</f>
        <v>1906</v>
      </c>
      <c r="F30" s="13">
        <f>SUM(F31,F33)</f>
        <v>7270</v>
      </c>
      <c r="G30" s="13">
        <f>SUM(G31,G33)</f>
        <v>0</v>
      </c>
      <c r="H30" s="13">
        <f>SUM(H31,H33)</f>
        <v>9176</v>
      </c>
    </row>
    <row r="31" spans="1:8" ht="15">
      <c r="A31" s="14"/>
      <c r="B31" s="31" t="s">
        <v>52</v>
      </c>
      <c r="C31" s="38" t="s">
        <v>53</v>
      </c>
      <c r="D31" s="38"/>
      <c r="E31" s="33">
        <f>SUM(E32)</f>
        <v>800</v>
      </c>
      <c r="F31" s="33">
        <f>SUM(F32)</f>
        <v>0</v>
      </c>
      <c r="G31" s="33">
        <f>SUM(G32)</f>
        <v>0</v>
      </c>
      <c r="H31" s="33">
        <f>SUM(H32)</f>
        <v>800</v>
      </c>
    </row>
    <row r="32" spans="1:8" ht="24.75">
      <c r="A32" s="14"/>
      <c r="B32" s="35"/>
      <c r="C32" s="19" t="s">
        <v>17</v>
      </c>
      <c r="D32" s="20" t="s">
        <v>18</v>
      </c>
      <c r="E32" s="36">
        <v>800</v>
      </c>
      <c r="F32" s="36"/>
      <c r="G32" s="36"/>
      <c r="H32" s="36">
        <f>E32+F32-G32</f>
        <v>800</v>
      </c>
    </row>
    <row r="33" spans="1:8" ht="15">
      <c r="A33" s="14"/>
      <c r="B33" s="31" t="s">
        <v>54</v>
      </c>
      <c r="C33" s="38" t="s">
        <v>55</v>
      </c>
      <c r="D33" s="38"/>
      <c r="E33" s="33">
        <f>SUM(E34)</f>
        <v>1106</v>
      </c>
      <c r="F33" s="33">
        <f>SUM(F34)</f>
        <v>7270</v>
      </c>
      <c r="G33" s="33">
        <f>SUM(G34)</f>
        <v>0</v>
      </c>
      <c r="H33" s="33">
        <f>SUM(H34)</f>
        <v>8376</v>
      </c>
    </row>
    <row r="34" spans="1:8" ht="24.75">
      <c r="A34" s="48"/>
      <c r="B34" s="35"/>
      <c r="C34" s="19" t="s">
        <v>17</v>
      </c>
      <c r="D34" s="20" t="s">
        <v>18</v>
      </c>
      <c r="E34" s="36">
        <v>1106</v>
      </c>
      <c r="F34" s="36">
        <v>7270</v>
      </c>
      <c r="G34" s="36"/>
      <c r="H34" s="36">
        <f>E34+F34-G34</f>
        <v>8376</v>
      </c>
    </row>
    <row r="35" spans="1:8" ht="15">
      <c r="A35" s="49">
        <v>754</v>
      </c>
      <c r="B35" s="47" t="s">
        <v>56</v>
      </c>
      <c r="C35" s="47"/>
      <c r="D35" s="47"/>
      <c r="E35" s="13">
        <f>SUM(E36,E38)</f>
        <v>15300</v>
      </c>
      <c r="F35" s="13">
        <f>SUM(F36,F38)</f>
        <v>0</v>
      </c>
      <c r="G35" s="13">
        <f>SUM(G36,G38)</f>
        <v>0</v>
      </c>
      <c r="H35" s="13">
        <f>SUM(H36,H38)</f>
        <v>15300</v>
      </c>
    </row>
    <row r="36" spans="1:8" ht="15">
      <c r="A36" s="50"/>
      <c r="B36" s="51">
        <v>75412</v>
      </c>
      <c r="C36" s="52" t="s">
        <v>57</v>
      </c>
      <c r="D36" s="52"/>
      <c r="E36" s="25">
        <f>SUM(E37)</f>
        <v>15000</v>
      </c>
      <c r="F36" s="25">
        <f>SUM(F37)</f>
        <v>0</v>
      </c>
      <c r="G36" s="25">
        <f>SUM(G37)</f>
        <v>0</v>
      </c>
      <c r="H36" s="25">
        <f>SUM(H37)</f>
        <v>15000</v>
      </c>
    </row>
    <row r="37" spans="1:8" ht="24.75">
      <c r="A37" s="50"/>
      <c r="B37" s="47"/>
      <c r="C37" s="8">
        <v>6630</v>
      </c>
      <c r="D37" s="27" t="s">
        <v>58</v>
      </c>
      <c r="E37" s="53">
        <v>15000</v>
      </c>
      <c r="F37" s="53"/>
      <c r="G37" s="53"/>
      <c r="H37" s="53">
        <f>E37+F37-G37</f>
        <v>15000</v>
      </c>
    </row>
    <row r="38" spans="1:8" ht="15">
      <c r="A38" s="50"/>
      <c r="B38" s="51">
        <v>75414</v>
      </c>
      <c r="C38" s="52" t="s">
        <v>59</v>
      </c>
      <c r="D38" s="52"/>
      <c r="E38" s="25">
        <f>SUM(E39:E39)</f>
        <v>300</v>
      </c>
      <c r="F38" s="25">
        <f>SUM(F39:F39)</f>
        <v>0</v>
      </c>
      <c r="G38" s="25">
        <f>SUM(G39:G39)</f>
        <v>0</v>
      </c>
      <c r="H38" s="25">
        <f>SUM(H39:H39)</f>
        <v>300</v>
      </c>
    </row>
    <row r="39" spans="1:8" ht="24.75">
      <c r="A39" s="54"/>
      <c r="B39" s="55"/>
      <c r="C39" s="19" t="s">
        <v>17</v>
      </c>
      <c r="D39" s="20" t="s">
        <v>18</v>
      </c>
      <c r="E39" s="36">
        <v>300</v>
      </c>
      <c r="F39" s="36"/>
      <c r="G39" s="36"/>
      <c r="H39" s="36">
        <f>E39+F39-G39</f>
        <v>300</v>
      </c>
    </row>
    <row r="40" spans="1:8" ht="43.5">
      <c r="A40" s="11" t="s">
        <v>60</v>
      </c>
      <c r="B40" s="56" t="s">
        <v>61</v>
      </c>
      <c r="C40" s="56"/>
      <c r="D40" s="56"/>
      <c r="E40" s="13">
        <f>SUM(E41,E43,E65,E67,E52)</f>
        <v>2076740</v>
      </c>
      <c r="F40" s="13">
        <f>SUM(F41,F43,F65,F67,F52)</f>
        <v>0</v>
      </c>
      <c r="G40" s="13">
        <f>SUM(G41,G43,G65,G67,G52)</f>
        <v>0</v>
      </c>
      <c r="H40" s="13">
        <f>SUM(H41,H43,H65,H67,H52)</f>
        <v>2076740</v>
      </c>
    </row>
    <row r="41" spans="1:8" ht="15">
      <c r="A41" s="14"/>
      <c r="B41" s="57">
        <v>75601</v>
      </c>
      <c r="C41" s="38" t="s">
        <v>62</v>
      </c>
      <c r="D41" s="38"/>
      <c r="E41" s="33">
        <f>SUM(E42:E42)</f>
        <v>2000</v>
      </c>
      <c r="F41" s="33">
        <f>SUM(F42:F42)</f>
        <v>0</v>
      </c>
      <c r="G41" s="33">
        <f>SUM(G42:G42)</f>
        <v>0</v>
      </c>
      <c r="H41" s="33">
        <f>SUM(H42:H42)</f>
        <v>2000</v>
      </c>
    </row>
    <row r="42" spans="1:8" ht="24.75">
      <c r="A42" s="14"/>
      <c r="B42" s="58"/>
      <c r="C42" s="59" t="s">
        <v>63</v>
      </c>
      <c r="D42" s="20" t="s">
        <v>64</v>
      </c>
      <c r="E42" s="36">
        <v>2000</v>
      </c>
      <c r="F42" s="36"/>
      <c r="G42" s="36"/>
      <c r="H42" s="36">
        <f>E42+F42-G42</f>
        <v>2000</v>
      </c>
    </row>
    <row r="43" spans="1:8" ht="36.75">
      <c r="A43" s="45"/>
      <c r="B43" s="44" t="s">
        <v>65</v>
      </c>
      <c r="C43" s="38" t="s">
        <v>66</v>
      </c>
      <c r="D43" s="38"/>
      <c r="E43" s="33">
        <f>SUM(E44:E51)</f>
        <v>747300</v>
      </c>
      <c r="F43" s="33">
        <f>SUM(F44:F51)</f>
        <v>0</v>
      </c>
      <c r="G43" s="33">
        <f>SUM(G44:G51)</f>
        <v>0</v>
      </c>
      <c r="H43" s="33">
        <f>SUM(H44:H51)</f>
        <v>747300</v>
      </c>
    </row>
    <row r="44" spans="1:8" ht="12.75">
      <c r="A44" s="45"/>
      <c r="B44" s="60"/>
      <c r="C44" s="19" t="s">
        <v>67</v>
      </c>
      <c r="D44" s="61" t="s">
        <v>68</v>
      </c>
      <c r="E44" s="36">
        <v>550000</v>
      </c>
      <c r="F44" s="36"/>
      <c r="G44" s="36"/>
      <c r="H44" s="36">
        <f>E44+F44-G44</f>
        <v>550000</v>
      </c>
    </row>
    <row r="45" spans="1:8" ht="12.75">
      <c r="A45" s="45"/>
      <c r="B45" s="60"/>
      <c r="C45" s="19" t="s">
        <v>69</v>
      </c>
      <c r="D45" s="61" t="s">
        <v>70</v>
      </c>
      <c r="E45" s="36">
        <v>10000</v>
      </c>
      <c r="F45" s="36"/>
      <c r="G45" s="36"/>
      <c r="H45" s="36">
        <f>E45+F45-G45</f>
        <v>10000</v>
      </c>
    </row>
    <row r="46" spans="1:8" ht="12.75">
      <c r="A46" s="45"/>
      <c r="B46" s="60"/>
      <c r="C46" s="19" t="s">
        <v>71</v>
      </c>
      <c r="D46" s="61" t="s">
        <v>72</v>
      </c>
      <c r="E46" s="36">
        <v>180000</v>
      </c>
      <c r="F46" s="36"/>
      <c r="G46" s="36"/>
      <c r="H46" s="36">
        <f>E46+F46-G46</f>
        <v>180000</v>
      </c>
    </row>
    <row r="47" spans="1:8" ht="12.75">
      <c r="A47" s="45"/>
      <c r="B47" s="60"/>
      <c r="C47" s="19" t="s">
        <v>73</v>
      </c>
      <c r="D47" s="61" t="s">
        <v>74</v>
      </c>
      <c r="E47" s="36">
        <v>2500</v>
      </c>
      <c r="F47" s="36"/>
      <c r="G47" s="36"/>
      <c r="H47" s="36">
        <f>E47+F47-G47</f>
        <v>2500</v>
      </c>
    </row>
    <row r="48" spans="1:8" ht="12.75">
      <c r="A48" s="45"/>
      <c r="B48" s="60"/>
      <c r="C48" s="19" t="s">
        <v>75</v>
      </c>
      <c r="D48" s="42" t="s">
        <v>76</v>
      </c>
      <c r="E48" s="36">
        <v>1500</v>
      </c>
      <c r="F48" s="36"/>
      <c r="G48" s="36"/>
      <c r="H48" s="36">
        <f>E48+F48-G48</f>
        <v>1500</v>
      </c>
    </row>
    <row r="49" spans="1:8" ht="12.75">
      <c r="A49" s="45"/>
      <c r="B49" s="60"/>
      <c r="C49" s="19" t="s">
        <v>77</v>
      </c>
      <c r="D49" s="62" t="s">
        <v>78</v>
      </c>
      <c r="E49" s="36">
        <v>1000</v>
      </c>
      <c r="F49" s="36"/>
      <c r="G49" s="36"/>
      <c r="H49" s="36">
        <f>E49+F49-G49</f>
        <v>1000</v>
      </c>
    </row>
    <row r="50" spans="1:8" ht="12.75">
      <c r="A50" s="45"/>
      <c r="B50" s="60"/>
      <c r="C50" s="19" t="s">
        <v>79</v>
      </c>
      <c r="D50" s="62" t="s">
        <v>80</v>
      </c>
      <c r="E50" s="36">
        <v>100</v>
      </c>
      <c r="F50" s="36"/>
      <c r="G50" s="36"/>
      <c r="H50" s="36">
        <f>E50+F50-G50</f>
        <v>100</v>
      </c>
    </row>
    <row r="51" spans="1:8" ht="12.75">
      <c r="A51" s="63"/>
      <c r="B51" s="46"/>
      <c r="C51" s="19" t="s">
        <v>37</v>
      </c>
      <c r="D51" s="42" t="s">
        <v>38</v>
      </c>
      <c r="E51" s="36">
        <v>2200</v>
      </c>
      <c r="F51" s="36"/>
      <c r="G51" s="36"/>
      <c r="H51" s="36">
        <f>E51+F51-G51</f>
        <v>2200</v>
      </c>
    </row>
    <row r="52" spans="1:8" ht="12.75">
      <c r="A52" s="64"/>
      <c r="B52" s="44" t="s">
        <v>81</v>
      </c>
      <c r="C52" s="38" t="s">
        <v>82</v>
      </c>
      <c r="D52" s="38"/>
      <c r="E52" s="33">
        <f>SUM(E53:E64)</f>
        <v>694600</v>
      </c>
      <c r="F52" s="33">
        <f>SUM(F53:F64)</f>
        <v>0</v>
      </c>
      <c r="G52" s="33">
        <f>SUM(G53:G64)</f>
        <v>0</v>
      </c>
      <c r="H52" s="33">
        <f>SUM(H53:H64)</f>
        <v>694600</v>
      </c>
    </row>
    <row r="53" spans="1:8" ht="12.75">
      <c r="A53" s="45"/>
      <c r="B53" s="60"/>
      <c r="C53" s="19" t="s">
        <v>67</v>
      </c>
      <c r="D53" s="61" t="s">
        <v>68</v>
      </c>
      <c r="E53" s="36">
        <v>390000</v>
      </c>
      <c r="F53" s="36"/>
      <c r="G53" s="36"/>
      <c r="H53" s="36">
        <f>E53+F53-G53</f>
        <v>390000</v>
      </c>
    </row>
    <row r="54" spans="1:8" ht="12.75">
      <c r="A54" s="45"/>
      <c r="B54" s="60"/>
      <c r="C54" s="19" t="s">
        <v>69</v>
      </c>
      <c r="D54" s="61" t="s">
        <v>70</v>
      </c>
      <c r="E54" s="36">
        <v>220000</v>
      </c>
      <c r="F54" s="36"/>
      <c r="G54" s="36"/>
      <c r="H54" s="36">
        <f>E54+F54-G54</f>
        <v>220000</v>
      </c>
    </row>
    <row r="55" spans="1:8" ht="12.75">
      <c r="A55" s="45"/>
      <c r="B55" s="60"/>
      <c r="C55" s="19" t="s">
        <v>71</v>
      </c>
      <c r="D55" s="61" t="s">
        <v>72</v>
      </c>
      <c r="E55" s="36">
        <v>3000</v>
      </c>
      <c r="F55" s="36"/>
      <c r="G55" s="36"/>
      <c r="H55" s="36">
        <f>E55+F55-G55</f>
        <v>3000</v>
      </c>
    </row>
    <row r="56" spans="1:8" ht="12.75">
      <c r="A56" s="45"/>
      <c r="B56" s="60"/>
      <c r="C56" s="19" t="s">
        <v>73</v>
      </c>
      <c r="D56" s="61" t="s">
        <v>74</v>
      </c>
      <c r="E56" s="36">
        <v>8000</v>
      </c>
      <c r="F56" s="36"/>
      <c r="G56" s="36"/>
      <c r="H56" s="36">
        <f>E56+F56-G56</f>
        <v>8000</v>
      </c>
    </row>
    <row r="57" spans="1:8" ht="12.75">
      <c r="A57" s="45"/>
      <c r="B57" s="60"/>
      <c r="C57" s="19" t="s">
        <v>83</v>
      </c>
      <c r="D57" s="42" t="s">
        <v>84</v>
      </c>
      <c r="E57" s="36">
        <v>6600</v>
      </c>
      <c r="F57" s="36"/>
      <c r="G57" s="36"/>
      <c r="H57" s="36">
        <f>E57+F57-G57</f>
        <v>6600</v>
      </c>
    </row>
    <row r="58" spans="1:8" ht="12.75">
      <c r="A58" s="45"/>
      <c r="B58" s="60"/>
      <c r="C58" s="19" t="s">
        <v>85</v>
      </c>
      <c r="D58" s="42" t="s">
        <v>86</v>
      </c>
      <c r="E58" s="36">
        <v>500</v>
      </c>
      <c r="F58" s="36"/>
      <c r="G58" s="36"/>
      <c r="H58" s="36">
        <f>E58+F58-G58</f>
        <v>500</v>
      </c>
    </row>
    <row r="59" spans="1:8" ht="12.75">
      <c r="A59" s="45"/>
      <c r="B59" s="60"/>
      <c r="C59" s="19" t="s">
        <v>87</v>
      </c>
      <c r="D59" s="42" t="s">
        <v>88</v>
      </c>
      <c r="E59" s="36">
        <v>500</v>
      </c>
      <c r="F59" s="36"/>
      <c r="G59" s="36"/>
      <c r="H59" s="36">
        <f>E59+F59-G59</f>
        <v>500</v>
      </c>
    </row>
    <row r="60" spans="1:8" ht="12.75">
      <c r="A60" s="45"/>
      <c r="B60" s="60"/>
      <c r="C60" s="19" t="s">
        <v>75</v>
      </c>
      <c r="D60" s="42" t="s">
        <v>76</v>
      </c>
      <c r="E60" s="36">
        <v>13500</v>
      </c>
      <c r="F60" s="36"/>
      <c r="G60" s="36"/>
      <c r="H60" s="36">
        <f>E60+F60-G60</f>
        <v>13500</v>
      </c>
    </row>
    <row r="61" spans="1:8" ht="12.75">
      <c r="A61" s="45"/>
      <c r="B61" s="60"/>
      <c r="C61" s="19" t="s">
        <v>89</v>
      </c>
      <c r="D61" s="42" t="s">
        <v>90</v>
      </c>
      <c r="E61" s="36">
        <v>500</v>
      </c>
      <c r="F61" s="36"/>
      <c r="G61" s="36"/>
      <c r="H61" s="36">
        <f>E61+F61-G61</f>
        <v>500</v>
      </c>
    </row>
    <row r="62" spans="1:8" ht="12.75">
      <c r="A62" s="45"/>
      <c r="B62" s="60"/>
      <c r="C62" s="19" t="s">
        <v>77</v>
      </c>
      <c r="D62" s="62" t="s">
        <v>78</v>
      </c>
      <c r="E62" s="36">
        <v>40000</v>
      </c>
      <c r="F62" s="36"/>
      <c r="G62" s="36"/>
      <c r="H62" s="36">
        <f>E62+F62-G62</f>
        <v>40000</v>
      </c>
    </row>
    <row r="63" spans="1:8" ht="12.75">
      <c r="A63" s="45"/>
      <c r="B63" s="60"/>
      <c r="C63" s="19" t="s">
        <v>79</v>
      </c>
      <c r="D63" s="62" t="s">
        <v>80</v>
      </c>
      <c r="E63" s="36">
        <v>5000</v>
      </c>
      <c r="F63" s="36"/>
      <c r="G63" s="36"/>
      <c r="H63" s="36">
        <f>E63+F63-G63</f>
        <v>5000</v>
      </c>
    </row>
    <row r="64" spans="1:8" ht="12.75">
      <c r="A64" s="45"/>
      <c r="B64" s="46"/>
      <c r="C64" s="19" t="s">
        <v>37</v>
      </c>
      <c r="D64" s="42" t="s">
        <v>38</v>
      </c>
      <c r="E64" s="36">
        <v>7000</v>
      </c>
      <c r="F64" s="36"/>
      <c r="G64" s="36"/>
      <c r="H64" s="36">
        <f>E64+F64-G64</f>
        <v>7000</v>
      </c>
    </row>
    <row r="65" spans="1:8" ht="13.5">
      <c r="A65" s="43"/>
      <c r="B65" s="65" t="s">
        <v>91</v>
      </c>
      <c r="C65" s="66" t="s">
        <v>92</v>
      </c>
      <c r="D65" s="66"/>
      <c r="E65" s="33">
        <f>SUM(E66:E66)</f>
        <v>10000</v>
      </c>
      <c r="F65" s="33">
        <f>SUM(F66:F66)</f>
        <v>0</v>
      </c>
      <c r="G65" s="33">
        <f>SUM(G66:G66)</f>
        <v>0</v>
      </c>
      <c r="H65" s="33">
        <f>SUM(H66:H66)</f>
        <v>10000</v>
      </c>
    </row>
    <row r="66" spans="1:8" ht="12.75">
      <c r="A66" s="45"/>
      <c r="B66" s="60"/>
      <c r="C66" s="19" t="s">
        <v>93</v>
      </c>
      <c r="D66" s="67" t="s">
        <v>92</v>
      </c>
      <c r="E66" s="36">
        <v>10000</v>
      </c>
      <c r="F66" s="36"/>
      <c r="G66" s="36"/>
      <c r="H66" s="36">
        <f>E66+F66-G66</f>
        <v>10000</v>
      </c>
    </row>
    <row r="67" spans="1:8" ht="13.5">
      <c r="A67" s="43"/>
      <c r="B67" s="44" t="s">
        <v>94</v>
      </c>
      <c r="C67" s="68" t="s">
        <v>95</v>
      </c>
      <c r="D67" s="68"/>
      <c r="E67" s="33">
        <f>SUM(E68:E69)</f>
        <v>622840</v>
      </c>
      <c r="F67" s="33">
        <f>SUM(F68:F69)</f>
        <v>0</v>
      </c>
      <c r="G67" s="33">
        <f>SUM(G68:G69)</f>
        <v>0</v>
      </c>
      <c r="H67" s="33">
        <f>SUM(H68:H69)</f>
        <v>622840</v>
      </c>
    </row>
    <row r="68" spans="1:10" ht="12.75">
      <c r="A68" s="45"/>
      <c r="B68" s="60"/>
      <c r="C68" s="19" t="s">
        <v>96</v>
      </c>
      <c r="D68" s="67" t="s">
        <v>97</v>
      </c>
      <c r="E68" s="36">
        <v>620840</v>
      </c>
      <c r="F68" s="36"/>
      <c r="G68" s="36"/>
      <c r="H68" s="36">
        <f>E68+F68-G68</f>
        <v>620840</v>
      </c>
      <c r="I68" s="29"/>
      <c r="J68" s="29"/>
    </row>
    <row r="69" spans="1:10" ht="12.75">
      <c r="A69" s="63"/>
      <c r="B69" s="46"/>
      <c r="C69" s="19" t="s">
        <v>98</v>
      </c>
      <c r="D69" s="67" t="s">
        <v>99</v>
      </c>
      <c r="E69" s="36">
        <v>2000</v>
      </c>
      <c r="F69" s="36"/>
      <c r="G69" s="36"/>
      <c r="H69" s="36">
        <f>E69+F69-G69</f>
        <v>2000</v>
      </c>
      <c r="I69" s="29"/>
      <c r="J69" s="29"/>
    </row>
    <row r="70" spans="1:10" ht="15">
      <c r="A70" s="11" t="s">
        <v>100</v>
      </c>
      <c r="B70" s="69" t="s">
        <v>101</v>
      </c>
      <c r="C70" s="69"/>
      <c r="D70" s="69"/>
      <c r="E70" s="13">
        <f>SUM(E71,E77,E73,E75)</f>
        <v>2464097</v>
      </c>
      <c r="F70" s="13">
        <f>SUM(F71,F77,F73,F75)</f>
        <v>0</v>
      </c>
      <c r="G70" s="13">
        <f>SUM(G71,G77,G73,G75)</f>
        <v>0</v>
      </c>
      <c r="H70" s="13">
        <f>SUM(H71,H77,H73,H75)</f>
        <v>2464097</v>
      </c>
      <c r="I70" s="29"/>
      <c r="J70" s="29"/>
    </row>
    <row r="71" spans="1:10" ht="12.75">
      <c r="A71" s="70"/>
      <c r="B71" s="31" t="s">
        <v>102</v>
      </c>
      <c r="C71" s="32" t="s">
        <v>103</v>
      </c>
      <c r="D71" s="32"/>
      <c r="E71" s="33">
        <f>SUM(E72)</f>
        <v>1811044</v>
      </c>
      <c r="F71" s="33">
        <f>SUM(F72)</f>
        <v>0</v>
      </c>
      <c r="G71" s="33">
        <f>SUM(G72)</f>
        <v>0</v>
      </c>
      <c r="H71" s="33">
        <f>SUM(H72)</f>
        <v>1811044</v>
      </c>
      <c r="I71" s="29"/>
      <c r="J71" s="29"/>
    </row>
    <row r="72" spans="1:10" ht="12.75">
      <c r="A72" s="71"/>
      <c r="B72" s="41"/>
      <c r="C72" s="19" t="s">
        <v>104</v>
      </c>
      <c r="D72" s="67" t="s">
        <v>105</v>
      </c>
      <c r="E72" s="36">
        <v>1811044</v>
      </c>
      <c r="F72" s="36"/>
      <c r="G72" s="36"/>
      <c r="H72" s="36">
        <f>E72+F72-G72</f>
        <v>1811044</v>
      </c>
      <c r="I72" s="29"/>
      <c r="J72" s="29"/>
    </row>
    <row r="73" spans="1:10" ht="12.75">
      <c r="A73" s="71"/>
      <c r="B73" s="31" t="s">
        <v>106</v>
      </c>
      <c r="C73" s="32" t="s">
        <v>107</v>
      </c>
      <c r="D73" s="32"/>
      <c r="E73" s="33">
        <f>SUM(E74)</f>
        <v>586969</v>
      </c>
      <c r="F73" s="33">
        <f>SUM(F74)</f>
        <v>0</v>
      </c>
      <c r="G73" s="33">
        <f>SUM(G74)</f>
        <v>0</v>
      </c>
      <c r="H73" s="33">
        <f>SUM(H74)</f>
        <v>586969</v>
      </c>
      <c r="I73" s="29"/>
      <c r="J73" s="29"/>
    </row>
    <row r="74" spans="1:10" ht="12.75">
      <c r="A74" s="71"/>
      <c r="B74" s="41"/>
      <c r="C74" s="19" t="s">
        <v>104</v>
      </c>
      <c r="D74" s="67" t="s">
        <v>105</v>
      </c>
      <c r="E74" s="36">
        <v>586969</v>
      </c>
      <c r="F74" s="36"/>
      <c r="G74" s="36"/>
      <c r="H74" s="36">
        <f>E74+F74-G74</f>
        <v>586969</v>
      </c>
      <c r="I74" s="29"/>
      <c r="J74" s="29"/>
    </row>
    <row r="75" spans="1:10" ht="12.75">
      <c r="A75" s="71"/>
      <c r="B75" s="31" t="s">
        <v>108</v>
      </c>
      <c r="C75" s="32" t="s">
        <v>109</v>
      </c>
      <c r="D75" s="32"/>
      <c r="E75" s="33">
        <f>SUM(E76:E76)</f>
        <v>20000</v>
      </c>
      <c r="F75" s="33">
        <f>SUM(F76:F76)</f>
        <v>0</v>
      </c>
      <c r="G75" s="33">
        <f>SUM(G76:G76)</f>
        <v>0</v>
      </c>
      <c r="H75" s="33">
        <f>SUM(H76:H76)</f>
        <v>20000</v>
      </c>
      <c r="I75" s="29"/>
      <c r="J75" s="29"/>
    </row>
    <row r="76" spans="1:10" ht="12.75">
      <c r="A76" s="71"/>
      <c r="B76" s="35"/>
      <c r="C76" s="19" t="s">
        <v>110</v>
      </c>
      <c r="D76" s="67" t="s">
        <v>111</v>
      </c>
      <c r="E76" s="36">
        <v>20000</v>
      </c>
      <c r="F76" s="36"/>
      <c r="G76" s="36"/>
      <c r="H76" s="36">
        <f>E76+F76-G76</f>
        <v>20000</v>
      </c>
      <c r="I76"/>
      <c r="J76"/>
    </row>
    <row r="77" spans="1:10" ht="12.75">
      <c r="A77" s="70"/>
      <c r="B77" s="31" t="s">
        <v>112</v>
      </c>
      <c r="C77" s="32" t="s">
        <v>113</v>
      </c>
      <c r="D77" s="32"/>
      <c r="E77" s="33">
        <f>SUM(E78)</f>
        <v>46084</v>
      </c>
      <c r="F77" s="33">
        <f>SUM(F78)</f>
        <v>0</v>
      </c>
      <c r="G77" s="33">
        <f>SUM(G78)</f>
        <v>0</v>
      </c>
      <c r="H77" s="33">
        <f>SUM(H78)</f>
        <v>46084</v>
      </c>
      <c r="I77" s="29"/>
      <c r="J77" s="29"/>
    </row>
    <row r="78" spans="1:10" ht="12.75">
      <c r="A78" s="72"/>
      <c r="B78" s="35"/>
      <c r="C78" s="73">
        <v>2920</v>
      </c>
      <c r="D78" s="67" t="s">
        <v>105</v>
      </c>
      <c r="E78" s="36">
        <v>46084</v>
      </c>
      <c r="F78" s="36"/>
      <c r="G78" s="36"/>
      <c r="H78" s="36">
        <f>E78+F78-G78</f>
        <v>46084</v>
      </c>
      <c r="I78" s="29"/>
      <c r="J78" s="29"/>
    </row>
    <row r="79" spans="1:10" ht="15">
      <c r="A79" s="74">
        <v>801</v>
      </c>
      <c r="B79" s="75" t="s">
        <v>114</v>
      </c>
      <c r="C79" s="75"/>
      <c r="D79" s="75"/>
      <c r="E79" s="76">
        <f>SUM(E80,E82)</f>
        <v>15409</v>
      </c>
      <c r="F79" s="76">
        <f>SUM(F80,F82)</f>
        <v>3795</v>
      </c>
      <c r="G79" s="76">
        <f>SUM(G80,G82)</f>
        <v>0</v>
      </c>
      <c r="H79" s="76">
        <f>SUM(H80,H82)</f>
        <v>19204</v>
      </c>
      <c r="I79" s="29"/>
      <c r="J79" s="29"/>
    </row>
    <row r="80" spans="1:10" ht="12.75">
      <c r="A80" s="71"/>
      <c r="B80" s="77">
        <v>80101</v>
      </c>
      <c r="C80" s="78" t="s">
        <v>115</v>
      </c>
      <c r="D80" s="78"/>
      <c r="E80" s="33">
        <f>SUM(E81)</f>
        <v>5934</v>
      </c>
      <c r="F80" s="33">
        <f>SUM(F81)</f>
        <v>0</v>
      </c>
      <c r="G80" s="33">
        <f>SUM(G81)</f>
        <v>0</v>
      </c>
      <c r="H80" s="33">
        <f>SUM(H81)</f>
        <v>5934</v>
      </c>
      <c r="I80" s="29"/>
      <c r="J80" s="29"/>
    </row>
    <row r="81" spans="1:10" ht="24.75">
      <c r="A81" s="71"/>
      <c r="B81" s="35"/>
      <c r="C81" s="79" t="s">
        <v>116</v>
      </c>
      <c r="D81" s="80" t="s">
        <v>117</v>
      </c>
      <c r="E81" s="36">
        <v>5934</v>
      </c>
      <c r="F81" s="36"/>
      <c r="G81" s="36"/>
      <c r="H81" s="36">
        <f>E81+F81-G81</f>
        <v>5934</v>
      </c>
      <c r="I81" s="29"/>
      <c r="J81" s="29"/>
    </row>
    <row r="82" spans="1:10" ht="12.75">
      <c r="A82" s="71"/>
      <c r="B82" s="81">
        <v>80195</v>
      </c>
      <c r="C82" s="82" t="s">
        <v>16</v>
      </c>
      <c r="D82" s="82"/>
      <c r="E82" s="33">
        <f>SUM(E83)</f>
        <v>9475</v>
      </c>
      <c r="F82" s="33">
        <f>SUM(F83)</f>
        <v>3795</v>
      </c>
      <c r="G82" s="33">
        <f>SUM(G83)</f>
        <v>0</v>
      </c>
      <c r="H82" s="33">
        <f>SUM(H83)</f>
        <v>13270</v>
      </c>
      <c r="I82" s="29"/>
      <c r="J82" s="29"/>
    </row>
    <row r="83" spans="1:10" ht="24.75">
      <c r="A83" s="71"/>
      <c r="B83" s="35"/>
      <c r="C83" s="79" t="s">
        <v>116</v>
      </c>
      <c r="D83" s="80" t="s">
        <v>117</v>
      </c>
      <c r="E83" s="36">
        <v>9475</v>
      </c>
      <c r="F83" s="36">
        <v>3795</v>
      </c>
      <c r="G83" s="36"/>
      <c r="H83" s="36">
        <f>E83+F83-G83</f>
        <v>13270</v>
      </c>
      <c r="I83" s="29"/>
      <c r="J83" s="29"/>
    </row>
    <row r="84" spans="1:8" ht="15">
      <c r="A84" s="11" t="s">
        <v>118</v>
      </c>
      <c r="B84" s="69" t="s">
        <v>119</v>
      </c>
      <c r="C84" s="69"/>
      <c r="D84" s="69"/>
      <c r="E84" s="13">
        <f>SUM(E85)</f>
        <v>40000</v>
      </c>
      <c r="F84" s="13">
        <f>SUM(F85)</f>
        <v>0</v>
      </c>
      <c r="G84" s="13">
        <f>SUM(G85)</f>
        <v>0</v>
      </c>
      <c r="H84" s="13">
        <f>SUM(H85)</f>
        <v>40000</v>
      </c>
    </row>
    <row r="85" spans="1:8" ht="12.75">
      <c r="A85" s="70"/>
      <c r="B85" s="31" t="s">
        <v>120</v>
      </c>
      <c r="C85" s="32" t="s">
        <v>121</v>
      </c>
      <c r="D85" s="32"/>
      <c r="E85" s="33">
        <f>SUM(E86)</f>
        <v>40000</v>
      </c>
      <c r="F85" s="33">
        <f>SUM(F86)</f>
        <v>0</v>
      </c>
      <c r="G85" s="33">
        <f>SUM(G86)</f>
        <v>0</v>
      </c>
      <c r="H85" s="33">
        <f>SUM(H86)</f>
        <v>40000</v>
      </c>
    </row>
    <row r="86" spans="1:8" ht="12.75">
      <c r="A86" s="72"/>
      <c r="B86" s="35"/>
      <c r="C86" s="19" t="s">
        <v>122</v>
      </c>
      <c r="D86" s="67" t="s">
        <v>123</v>
      </c>
      <c r="E86" s="36">
        <v>40000</v>
      </c>
      <c r="F86" s="36"/>
      <c r="G86" s="36"/>
      <c r="H86" s="36">
        <f>E86+F86-G86</f>
        <v>40000</v>
      </c>
    </row>
    <row r="87" spans="1:8" ht="15">
      <c r="A87" s="11" t="s">
        <v>124</v>
      </c>
      <c r="B87" s="69" t="s">
        <v>125</v>
      </c>
      <c r="C87" s="69"/>
      <c r="D87" s="69"/>
      <c r="E87" s="13">
        <f>SUM(E88,E90,E92,E95,E99,E97)</f>
        <v>1506262</v>
      </c>
      <c r="F87" s="13">
        <f>SUM(F88,F90,F92,F95,F99,F97)</f>
        <v>7494</v>
      </c>
      <c r="G87" s="13">
        <f>SUM(G88,G90,G92,G95,G99,G97)</f>
        <v>0</v>
      </c>
      <c r="H87" s="13">
        <f>SUM(H88,H90,H92,H95,H99,H97)</f>
        <v>1513756</v>
      </c>
    </row>
    <row r="88" spans="1:8" ht="24.75">
      <c r="A88" s="39"/>
      <c r="B88" s="31" t="s">
        <v>126</v>
      </c>
      <c r="C88" s="38" t="s">
        <v>127</v>
      </c>
      <c r="D88" s="38"/>
      <c r="E88" s="33">
        <f>SUM(E89:E89)</f>
        <v>1050000</v>
      </c>
      <c r="F88" s="33">
        <f>SUM(F89:F89)</f>
        <v>0</v>
      </c>
      <c r="G88" s="33">
        <f>SUM(G89:G89)</f>
        <v>0</v>
      </c>
      <c r="H88" s="33">
        <f>SUM(H89:H89)</f>
        <v>1050000</v>
      </c>
    </row>
    <row r="89" spans="1:8" ht="24.75">
      <c r="A89" s="39"/>
      <c r="B89" s="41"/>
      <c r="C89" s="73">
        <v>2010</v>
      </c>
      <c r="D89" s="20" t="s">
        <v>18</v>
      </c>
      <c r="E89" s="36">
        <v>1050000</v>
      </c>
      <c r="F89" s="36"/>
      <c r="G89" s="36"/>
      <c r="H89" s="36">
        <f>E89+F89-G89</f>
        <v>1050000</v>
      </c>
    </row>
    <row r="90" spans="1:8" ht="24.75">
      <c r="A90" s="39"/>
      <c r="B90" s="44" t="s">
        <v>128</v>
      </c>
      <c r="C90" s="83" t="s">
        <v>129</v>
      </c>
      <c r="D90" s="83"/>
      <c r="E90" s="33">
        <f>SUM(E91)</f>
        <v>5500</v>
      </c>
      <c r="F90" s="33">
        <f>SUM(F91)</f>
        <v>0</v>
      </c>
      <c r="G90" s="33">
        <f>SUM(G91)</f>
        <v>0</v>
      </c>
      <c r="H90" s="33">
        <f>SUM(H91)</f>
        <v>5500</v>
      </c>
    </row>
    <row r="91" spans="1:8" ht="24.75">
      <c r="A91" s="39"/>
      <c r="B91" s="84"/>
      <c r="C91" s="19" t="s">
        <v>17</v>
      </c>
      <c r="D91" s="20" t="s">
        <v>18</v>
      </c>
      <c r="E91" s="36">
        <v>5500</v>
      </c>
      <c r="F91" s="36"/>
      <c r="G91" s="36"/>
      <c r="H91" s="36">
        <f>E91+F91-G91</f>
        <v>5500</v>
      </c>
    </row>
    <row r="92" spans="1:8" ht="12.75">
      <c r="A92" s="70"/>
      <c r="B92" s="31" t="s">
        <v>130</v>
      </c>
      <c r="C92" s="68" t="s">
        <v>131</v>
      </c>
      <c r="D92" s="68"/>
      <c r="E92" s="33">
        <f>SUM(E93:E94)</f>
        <v>296000</v>
      </c>
      <c r="F92" s="33">
        <f>SUM(F93:F94)</f>
        <v>0</v>
      </c>
      <c r="G92" s="33">
        <f>SUM(G93:G94)</f>
        <v>0</v>
      </c>
      <c r="H92" s="33">
        <f>SUM(H93:H94)</f>
        <v>296000</v>
      </c>
    </row>
    <row r="93" spans="1:8" ht="24.75">
      <c r="A93" s="71"/>
      <c r="B93" s="41"/>
      <c r="C93" s="19" t="s">
        <v>17</v>
      </c>
      <c r="D93" s="20" t="s">
        <v>18</v>
      </c>
      <c r="E93" s="36">
        <v>66000</v>
      </c>
      <c r="F93" s="36"/>
      <c r="G93" s="36"/>
      <c r="H93" s="36">
        <f>E93+F93-G93</f>
        <v>66000</v>
      </c>
    </row>
    <row r="94" spans="1:8" ht="24.75">
      <c r="A94" s="71"/>
      <c r="B94" s="35"/>
      <c r="C94" s="79" t="s">
        <v>116</v>
      </c>
      <c r="D94" s="80" t="s">
        <v>117</v>
      </c>
      <c r="E94" s="36">
        <v>230000</v>
      </c>
      <c r="F94" s="36"/>
      <c r="G94" s="36"/>
      <c r="H94" s="36">
        <f>E94+F94-G94</f>
        <v>230000</v>
      </c>
    </row>
    <row r="95" spans="1:8" ht="12.75">
      <c r="A95" s="70"/>
      <c r="B95" s="31" t="s">
        <v>132</v>
      </c>
      <c r="C95" s="32" t="s">
        <v>133</v>
      </c>
      <c r="D95" s="32"/>
      <c r="E95" s="33">
        <f>SUM(E96:E96)</f>
        <v>52212</v>
      </c>
      <c r="F95" s="33">
        <f>SUM(F96:F96)</f>
        <v>0</v>
      </c>
      <c r="G95" s="33">
        <f>SUM(G96:G96)</f>
        <v>0</v>
      </c>
      <c r="H95" s="33">
        <f>SUM(H96:H96)</f>
        <v>52212</v>
      </c>
    </row>
    <row r="96" spans="1:8" ht="24.75">
      <c r="A96" s="70"/>
      <c r="B96" s="35"/>
      <c r="C96" s="79" t="s">
        <v>116</v>
      </c>
      <c r="D96" s="80" t="s">
        <v>117</v>
      </c>
      <c r="E96" s="36">
        <v>52212</v>
      </c>
      <c r="F96" s="36"/>
      <c r="G96" s="36"/>
      <c r="H96" s="36">
        <f>E96+F96-G96</f>
        <v>52212</v>
      </c>
    </row>
    <row r="97" spans="1:8" ht="12.75">
      <c r="A97" s="70"/>
      <c r="B97" s="31" t="s">
        <v>134</v>
      </c>
      <c r="C97" s="32" t="s">
        <v>135</v>
      </c>
      <c r="D97" s="32"/>
      <c r="E97" s="33">
        <f>SUM(E98:E98)</f>
        <v>10164</v>
      </c>
      <c r="F97" s="33">
        <f>SUM(F98:F98)</f>
        <v>0</v>
      </c>
      <c r="G97" s="33">
        <f>SUM(G98:G98)</f>
        <v>0</v>
      </c>
      <c r="H97" s="33">
        <f>SUM(H98:H98)</f>
        <v>10164</v>
      </c>
    </row>
    <row r="98" spans="1:8" ht="24.75">
      <c r="A98" s="70"/>
      <c r="B98" s="35"/>
      <c r="C98" s="19" t="s">
        <v>17</v>
      </c>
      <c r="D98" s="20" t="s">
        <v>18</v>
      </c>
      <c r="E98" s="85">
        <v>10164</v>
      </c>
      <c r="F98" s="36"/>
      <c r="G98" s="36"/>
      <c r="H98" s="36">
        <f>E98+F98-G98</f>
        <v>10164</v>
      </c>
    </row>
    <row r="99" spans="1:8" ht="12.75">
      <c r="A99" s="70"/>
      <c r="B99" s="86">
        <v>85295</v>
      </c>
      <c r="C99" s="32" t="s">
        <v>16</v>
      </c>
      <c r="D99" s="32"/>
      <c r="E99" s="87">
        <f>SUM(E100:E100)</f>
        <v>92386</v>
      </c>
      <c r="F99" s="87">
        <f>SUM(F100:F100)</f>
        <v>7494</v>
      </c>
      <c r="G99" s="87">
        <f>SUM(G100:G100)</f>
        <v>0</v>
      </c>
      <c r="H99" s="87">
        <f>SUM(H100:H100)</f>
        <v>99880</v>
      </c>
    </row>
    <row r="100" spans="1:8" ht="24.75">
      <c r="A100" s="70"/>
      <c r="B100" s="88"/>
      <c r="C100" s="79" t="s">
        <v>116</v>
      </c>
      <c r="D100" s="80" t="s">
        <v>117</v>
      </c>
      <c r="E100" s="36">
        <v>92386</v>
      </c>
      <c r="F100" s="36">
        <v>7494</v>
      </c>
      <c r="G100" s="36"/>
      <c r="H100" s="36">
        <f>E100+F100-G100</f>
        <v>99880</v>
      </c>
    </row>
    <row r="101" spans="1:8" ht="15">
      <c r="A101" s="49">
        <v>854</v>
      </c>
      <c r="B101" s="28" t="s">
        <v>136</v>
      </c>
      <c r="C101" s="28"/>
      <c r="D101" s="28"/>
      <c r="E101" s="13">
        <f>SUM(E102)</f>
        <v>103314</v>
      </c>
      <c r="F101" s="13">
        <f>SUM(F102)</f>
        <v>2966</v>
      </c>
      <c r="G101" s="13">
        <f>SUM(G102)</f>
        <v>0</v>
      </c>
      <c r="H101" s="13">
        <f>SUM(H102)</f>
        <v>106280</v>
      </c>
    </row>
    <row r="102" spans="1:8" ht="12.75">
      <c r="A102" s="70"/>
      <c r="B102" s="51">
        <v>85415</v>
      </c>
      <c r="C102" s="52" t="s">
        <v>137</v>
      </c>
      <c r="D102" s="52"/>
      <c r="E102" s="17">
        <f>SUM(E103)</f>
        <v>103314</v>
      </c>
      <c r="F102" s="17">
        <f>SUM(F103)</f>
        <v>2966</v>
      </c>
      <c r="G102" s="17">
        <f>SUM(G103)</f>
        <v>0</v>
      </c>
      <c r="H102" s="17">
        <f>SUM(H103)</f>
        <v>106280</v>
      </c>
    </row>
    <row r="103" spans="1:8" ht="24.75">
      <c r="A103" s="70"/>
      <c r="B103" s="55"/>
      <c r="C103" s="79" t="s">
        <v>116</v>
      </c>
      <c r="D103" s="80" t="s">
        <v>117</v>
      </c>
      <c r="E103" s="21">
        <v>103314</v>
      </c>
      <c r="F103" s="36">
        <v>2966</v>
      </c>
      <c r="G103" s="36"/>
      <c r="H103" s="36">
        <f>E103+F103-G103</f>
        <v>106280</v>
      </c>
    </row>
    <row r="104" spans="1:8" ht="15">
      <c r="A104" s="11" t="s">
        <v>138</v>
      </c>
      <c r="B104" s="69" t="s">
        <v>139</v>
      </c>
      <c r="C104" s="69"/>
      <c r="D104" s="69"/>
      <c r="E104" s="13">
        <f>SUM(E105)</f>
        <v>125400</v>
      </c>
      <c r="F104" s="13">
        <f>SUM(F105)</f>
        <v>0</v>
      </c>
      <c r="G104" s="13">
        <f>SUM(G105)</f>
        <v>0</v>
      </c>
      <c r="H104" s="13">
        <f>SUM(H105)</f>
        <v>125400</v>
      </c>
    </row>
    <row r="105" spans="1:8" ht="12.75">
      <c r="A105" s="70"/>
      <c r="B105" s="31" t="s">
        <v>140</v>
      </c>
      <c r="C105" s="32" t="s">
        <v>141</v>
      </c>
      <c r="D105" s="32"/>
      <c r="E105" s="33">
        <f>SUM(E106:E108)</f>
        <v>125400</v>
      </c>
      <c r="F105" s="33">
        <f>SUM(F106:F108)</f>
        <v>0</v>
      </c>
      <c r="G105" s="33">
        <f>SUM(G106:G108)</f>
        <v>0</v>
      </c>
      <c r="H105" s="33">
        <f>SUM(H106:H108)</f>
        <v>125400</v>
      </c>
    </row>
    <row r="106" spans="1:8" ht="12.75">
      <c r="A106" s="70"/>
      <c r="B106" s="39"/>
      <c r="C106" s="19" t="s">
        <v>142</v>
      </c>
      <c r="D106" s="67" t="s">
        <v>143</v>
      </c>
      <c r="E106" s="36">
        <v>120000</v>
      </c>
      <c r="F106" s="36"/>
      <c r="G106" s="36"/>
      <c r="H106" s="36">
        <f>E106+F106-G106</f>
        <v>120000</v>
      </c>
    </row>
    <row r="107" spans="1:8" ht="12.75">
      <c r="A107" s="70"/>
      <c r="B107" s="39"/>
      <c r="C107" s="19" t="s">
        <v>37</v>
      </c>
      <c r="D107" s="42" t="s">
        <v>38</v>
      </c>
      <c r="E107" s="36">
        <v>400</v>
      </c>
      <c r="F107" s="36"/>
      <c r="G107" s="36"/>
      <c r="H107" s="36">
        <f>E107+F107-G107</f>
        <v>400</v>
      </c>
    </row>
    <row r="108" spans="1:8" ht="12.75">
      <c r="A108" s="89"/>
      <c r="B108" s="90"/>
      <c r="C108" s="91" t="s">
        <v>110</v>
      </c>
      <c r="D108" s="20" t="s">
        <v>111</v>
      </c>
      <c r="E108" s="36">
        <v>5000</v>
      </c>
      <c r="F108" s="36"/>
      <c r="G108" s="36"/>
      <c r="H108" s="36">
        <f>E108+F108-G108</f>
        <v>5000</v>
      </c>
    </row>
    <row r="109" spans="1:10" ht="17.25">
      <c r="A109" s="92" t="s">
        <v>144</v>
      </c>
      <c r="B109" s="92"/>
      <c r="C109" s="92"/>
      <c r="D109" s="92"/>
      <c r="E109" s="93">
        <f>SUM(E104,E87,E84,E70,E40,E35,E30,E27,E18,E15,E10,E24,E79,E101)</f>
        <v>7646081.54</v>
      </c>
      <c r="F109" s="93">
        <f>SUM(F104,F87,F84,F70,F40,F35,F30,F27,F18,F15,F10,F24,F79,F101)</f>
        <v>22640</v>
      </c>
      <c r="G109" s="93">
        <f>SUM(G104,G87,G84,G70,G40,G35,G30,G27,G18,G15,G10,G24,G79,G101)</f>
        <v>0</v>
      </c>
      <c r="H109" s="93">
        <f>SUM(H104,H87,H84,H70,H40,H35,H30,H27,H18,H15,H10,H24,H79,H101)</f>
        <v>7668721.54</v>
      </c>
      <c r="J109"/>
    </row>
    <row r="110" ht="12.75">
      <c r="H110" s="29"/>
    </row>
  </sheetData>
  <mergeCells count="52">
    <mergeCell ref="A5:E5"/>
    <mergeCell ref="A7:C7"/>
    <mergeCell ref="D7:D8"/>
    <mergeCell ref="E7:E8"/>
    <mergeCell ref="F7:F8"/>
    <mergeCell ref="G7:G8"/>
    <mergeCell ref="H7:H8"/>
    <mergeCell ref="B10:D10"/>
    <mergeCell ref="C11:D11"/>
    <mergeCell ref="C13:D13"/>
    <mergeCell ref="B15:D15"/>
    <mergeCell ref="C16:D16"/>
    <mergeCell ref="B18:D18"/>
    <mergeCell ref="C19:D19"/>
    <mergeCell ref="B24:D24"/>
    <mergeCell ref="C25:D25"/>
    <mergeCell ref="B27:D27"/>
    <mergeCell ref="C28:D28"/>
    <mergeCell ref="B30:D30"/>
    <mergeCell ref="C31:D31"/>
    <mergeCell ref="C33:D33"/>
    <mergeCell ref="B35:D35"/>
    <mergeCell ref="C36:D36"/>
    <mergeCell ref="C38:D38"/>
    <mergeCell ref="B40:D40"/>
    <mergeCell ref="C41:D41"/>
    <mergeCell ref="C43:D43"/>
    <mergeCell ref="C52:D52"/>
    <mergeCell ref="C65:D65"/>
    <mergeCell ref="C67:D67"/>
    <mergeCell ref="B70:D70"/>
    <mergeCell ref="C71:D71"/>
    <mergeCell ref="C73:D73"/>
    <mergeCell ref="C75:D75"/>
    <mergeCell ref="C77:D77"/>
    <mergeCell ref="B79:D79"/>
    <mergeCell ref="C80:D80"/>
    <mergeCell ref="C82:D82"/>
    <mergeCell ref="B84:D84"/>
    <mergeCell ref="C85:D85"/>
    <mergeCell ref="B87:D87"/>
    <mergeCell ref="C88:D88"/>
    <mergeCell ref="C90:D90"/>
    <mergeCell ref="C92:D92"/>
    <mergeCell ref="C95:D95"/>
    <mergeCell ref="C97:D97"/>
    <mergeCell ref="C99:D99"/>
    <mergeCell ref="B101:D101"/>
    <mergeCell ref="C102:D102"/>
    <mergeCell ref="B104:D104"/>
    <mergeCell ref="C105:D105"/>
    <mergeCell ref="A109:D109"/>
  </mergeCells>
  <printOptions horizontalCentered="1"/>
  <pageMargins left="0.7875" right="0.39375" top="0.7875" bottom="0.2361111111111111" header="0.5118055555555555" footer="0.5118055555555555"/>
  <pageSetup horizontalDpi="300" verticalDpi="300" orientation="landscape" paperSize="9" scale="74"/>
  <rowBreaks count="2" manualBreakCount="2">
    <brk id="34" max="255" man="1"/>
    <brk id="7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1"/>
  <sheetViews>
    <sheetView zoomScaleSheetLayoutView="55" workbookViewId="0" topLeftCell="A1">
      <selection activeCell="A280" sqref="A280"/>
    </sheetView>
  </sheetViews>
  <sheetFormatPr defaultColWidth="9.00390625" defaultRowHeight="12.75"/>
  <cols>
    <col min="1" max="1" width="6.00390625" style="94" customWidth="1"/>
    <col min="2" max="2" width="8.50390625" style="95" customWidth="1"/>
    <col min="3" max="3" width="6.125" style="95" customWidth="1"/>
    <col min="4" max="4" width="65.50390625" style="95" customWidth="1"/>
    <col min="5" max="5" width="17.625" style="95" customWidth="1"/>
    <col min="6" max="7" width="15.125" style="95" customWidth="1"/>
    <col min="8" max="8" width="17.375" style="95" customWidth="1"/>
    <col min="9" max="9" width="8.00390625" style="95" customWidth="1"/>
    <col min="10" max="244" width="9.00390625" style="95" customWidth="1"/>
    <col min="245" max="246" width="9.00390625" style="2" customWidth="1"/>
  </cols>
  <sheetData>
    <row r="1" spans="5:9" ht="12.75">
      <c r="E1" s="3" t="s">
        <v>145</v>
      </c>
      <c r="F1" s="4"/>
      <c r="G1" s="4"/>
      <c r="H1" s="4"/>
      <c r="I1" s="4"/>
    </row>
    <row r="2" spans="5:9" ht="12.75">
      <c r="E2" s="3" t="s">
        <v>1</v>
      </c>
      <c r="F2" s="4"/>
      <c r="G2" s="4"/>
      <c r="H2" s="4"/>
      <c r="I2" s="4"/>
    </row>
    <row r="3" spans="5:9" ht="12.75">
      <c r="E3" s="4" t="s">
        <v>2</v>
      </c>
      <c r="F3" s="4"/>
      <c r="G3" s="4"/>
      <c r="H3" s="4"/>
      <c r="I3" s="4"/>
    </row>
    <row r="4" ht="9" customHeight="1"/>
    <row r="5" spans="1:256" s="97" customFormat="1" ht="17.25">
      <c r="A5" s="96" t="s">
        <v>146</v>
      </c>
      <c r="B5" s="96"/>
      <c r="C5" s="96"/>
      <c r="D5" s="96"/>
      <c r="E5" s="96"/>
      <c r="F5" s="96"/>
      <c r="G5" s="96"/>
      <c r="H5" s="96"/>
      <c r="I5" s="96"/>
      <c r="IK5" s="2"/>
      <c r="IL5" s="2"/>
      <c r="IM5"/>
      <c r="IN5"/>
      <c r="IO5"/>
      <c r="IP5"/>
      <c r="IQ5"/>
      <c r="IR5"/>
      <c r="IS5"/>
      <c r="IT5"/>
      <c r="IU5"/>
      <c r="IV5"/>
    </row>
    <row r="6" spans="1:256" s="97" customFormat="1" ht="10.5" customHeight="1">
      <c r="A6" s="98"/>
      <c r="B6" s="98"/>
      <c r="C6" s="98"/>
      <c r="D6" s="98"/>
      <c r="E6"/>
      <c r="F6"/>
      <c r="G6"/>
      <c r="H6"/>
      <c r="I6"/>
      <c r="IK6" s="2"/>
      <c r="IL6" s="2"/>
      <c r="IM6"/>
      <c r="IN6"/>
      <c r="IO6"/>
      <c r="IP6"/>
      <c r="IQ6"/>
      <c r="IR6"/>
      <c r="IS6"/>
      <c r="IT6"/>
      <c r="IU6"/>
      <c r="IV6"/>
    </row>
    <row r="7" spans="1:256" s="100" customFormat="1" ht="15">
      <c r="A7" s="7" t="s">
        <v>10</v>
      </c>
      <c r="B7" s="7" t="s">
        <v>11</v>
      </c>
      <c r="C7" s="7" t="s">
        <v>12</v>
      </c>
      <c r="D7" s="7" t="s">
        <v>147</v>
      </c>
      <c r="E7" s="8" t="s">
        <v>6</v>
      </c>
      <c r="F7" s="8" t="s">
        <v>7</v>
      </c>
      <c r="G7" s="8" t="s">
        <v>8</v>
      </c>
      <c r="H7" s="8" t="s">
        <v>9</v>
      </c>
      <c r="I7" s="99"/>
      <c r="IK7" s="2"/>
      <c r="IL7" s="2"/>
      <c r="IM7"/>
      <c r="IN7"/>
      <c r="IO7"/>
      <c r="IP7"/>
      <c r="IQ7"/>
      <c r="IR7"/>
      <c r="IS7"/>
      <c r="IT7"/>
      <c r="IU7"/>
      <c r="IV7"/>
    </row>
    <row r="8" spans="1:256" s="100" customFormat="1" ht="15">
      <c r="A8" s="7"/>
      <c r="B8" s="7"/>
      <c r="C8" s="7"/>
      <c r="D8" s="7"/>
      <c r="E8" s="8"/>
      <c r="F8" s="8"/>
      <c r="G8" s="8"/>
      <c r="H8" s="8"/>
      <c r="I8" s="99"/>
      <c r="IK8" s="2"/>
      <c r="IL8" s="2"/>
      <c r="IM8"/>
      <c r="IN8"/>
      <c r="IO8"/>
      <c r="IP8"/>
      <c r="IQ8"/>
      <c r="IR8"/>
      <c r="IS8"/>
      <c r="IT8"/>
      <c r="IU8"/>
      <c r="IV8"/>
    </row>
    <row r="9" spans="1:256" s="103" customFormat="1" ht="12.75">
      <c r="A9" s="10">
        <v>1</v>
      </c>
      <c r="B9" s="10">
        <v>2</v>
      </c>
      <c r="C9" s="101">
        <v>3</v>
      </c>
      <c r="D9" s="10">
        <v>4</v>
      </c>
      <c r="E9" s="10">
        <v>6</v>
      </c>
      <c r="F9" s="10"/>
      <c r="G9" s="10"/>
      <c r="H9" s="10"/>
      <c r="I9" s="102"/>
      <c r="IK9" s="2"/>
      <c r="IL9" s="2"/>
      <c r="IM9"/>
      <c r="IN9"/>
      <c r="IO9"/>
      <c r="IP9"/>
      <c r="IQ9"/>
      <c r="IR9"/>
      <c r="IS9"/>
      <c r="IT9"/>
      <c r="IU9"/>
      <c r="IV9"/>
    </row>
    <row r="10" spans="1:256" s="107" customFormat="1" ht="15">
      <c r="A10" s="104" t="s">
        <v>13</v>
      </c>
      <c r="B10" s="75" t="s">
        <v>14</v>
      </c>
      <c r="C10" s="75"/>
      <c r="D10" s="75"/>
      <c r="E10" s="105">
        <f>SUM(E11,E13,E15)</f>
        <v>425183.54</v>
      </c>
      <c r="F10" s="105">
        <f>SUM(F11,F13,F15)</f>
        <v>0</v>
      </c>
      <c r="G10" s="105">
        <f>SUM(G11,G13,G15)</f>
        <v>0</v>
      </c>
      <c r="H10" s="105">
        <f>SUM(H11,H13,H15)</f>
        <v>425183.54</v>
      </c>
      <c r="I10" s="106"/>
      <c r="IK10" s="2"/>
      <c r="IL10" s="2"/>
      <c r="IM10"/>
      <c r="IN10"/>
      <c r="IO10"/>
      <c r="IP10"/>
      <c r="IQ10"/>
      <c r="IR10"/>
      <c r="IS10"/>
      <c r="IT10"/>
      <c r="IU10"/>
      <c r="IV10"/>
    </row>
    <row r="11" spans="1:256" s="110" customFormat="1" ht="13.5">
      <c r="A11" s="108"/>
      <c r="B11" s="15" t="s">
        <v>148</v>
      </c>
      <c r="C11" s="16" t="s">
        <v>149</v>
      </c>
      <c r="D11" s="16"/>
      <c r="E11" s="25">
        <f>SUM(E12:E12)</f>
        <v>385000</v>
      </c>
      <c r="F11" s="25">
        <f>SUM(F12:F12)</f>
        <v>0</v>
      </c>
      <c r="G11" s="25">
        <f>SUM(G12:G12)</f>
        <v>0</v>
      </c>
      <c r="H11" s="25">
        <f>SUM(H12:H12)</f>
        <v>385000</v>
      </c>
      <c r="I11" s="109"/>
      <c r="IK11" s="2"/>
      <c r="IL11" s="2"/>
      <c r="IM11"/>
      <c r="IN11"/>
      <c r="IO11"/>
      <c r="IP11"/>
      <c r="IQ11"/>
      <c r="IR11"/>
      <c r="IS11"/>
      <c r="IT11"/>
      <c r="IU11"/>
      <c r="IV11"/>
    </row>
    <row r="12" spans="1:256" s="113" customFormat="1" ht="12.75">
      <c r="A12" s="108"/>
      <c r="B12" s="18"/>
      <c r="C12" s="7">
        <v>6050</v>
      </c>
      <c r="D12" s="111" t="s">
        <v>150</v>
      </c>
      <c r="E12" s="22">
        <v>385000</v>
      </c>
      <c r="F12" s="22"/>
      <c r="G12" s="22"/>
      <c r="H12" s="22">
        <f>E12+F12-G12</f>
        <v>385000</v>
      </c>
      <c r="I12" s="112"/>
      <c r="IK12" s="2"/>
      <c r="IL12" s="2"/>
      <c r="IM12"/>
      <c r="IN12"/>
      <c r="IO12"/>
      <c r="IP12"/>
      <c r="IQ12"/>
      <c r="IR12"/>
      <c r="IS12"/>
      <c r="IT12"/>
      <c r="IU12"/>
      <c r="IV12"/>
    </row>
    <row r="13" spans="1:9" ht="12.75">
      <c r="A13" s="108"/>
      <c r="B13" s="15" t="s">
        <v>151</v>
      </c>
      <c r="C13" s="52" t="s">
        <v>152</v>
      </c>
      <c r="D13" s="52"/>
      <c r="E13" s="25">
        <f>SUM(E14)</f>
        <v>4600</v>
      </c>
      <c r="F13" s="25">
        <f>SUM(F14)</f>
        <v>0</v>
      </c>
      <c r="G13" s="25">
        <f>SUM(G14)</f>
        <v>0</v>
      </c>
      <c r="H13" s="25">
        <f>SUM(H14)</f>
        <v>4600</v>
      </c>
      <c r="I13" s="109"/>
    </row>
    <row r="14" spans="1:9" ht="25.5" customHeight="1">
      <c r="A14" s="108"/>
      <c r="B14" s="55"/>
      <c r="C14" s="114">
        <v>2850</v>
      </c>
      <c r="D14" s="27" t="s">
        <v>153</v>
      </c>
      <c r="E14" s="53">
        <v>4600</v>
      </c>
      <c r="F14" s="53"/>
      <c r="G14" s="53"/>
      <c r="H14" s="22">
        <f>E14+F14-G14</f>
        <v>4600</v>
      </c>
      <c r="I14" s="112"/>
    </row>
    <row r="15" spans="1:9" ht="12.75">
      <c r="A15" s="108"/>
      <c r="B15" s="15" t="s">
        <v>15</v>
      </c>
      <c r="C15" s="16" t="s">
        <v>16</v>
      </c>
      <c r="D15" s="16"/>
      <c r="E15" s="17">
        <f>SUM(E16:E18)</f>
        <v>35583.54</v>
      </c>
      <c r="F15" s="17">
        <f>SUM(F16:F18)</f>
        <v>0</v>
      </c>
      <c r="G15" s="17">
        <f>SUM(G16:G18)</f>
        <v>0</v>
      </c>
      <c r="H15" s="17">
        <f>SUM(H16:H18)</f>
        <v>35583.54</v>
      </c>
      <c r="I15" s="112"/>
    </row>
    <row r="16" spans="1:9" ht="12.75">
      <c r="A16" s="108"/>
      <c r="B16" s="18"/>
      <c r="C16" s="73">
        <v>4170</v>
      </c>
      <c r="D16" s="61" t="s">
        <v>154</v>
      </c>
      <c r="E16" s="21">
        <v>500</v>
      </c>
      <c r="F16" s="22"/>
      <c r="G16" s="23"/>
      <c r="H16" s="22">
        <f>E16+F16-G16</f>
        <v>500</v>
      </c>
      <c r="I16" s="112"/>
    </row>
    <row r="17" spans="1:9" ht="12.75">
      <c r="A17" s="108"/>
      <c r="B17" s="18"/>
      <c r="C17" s="7">
        <v>4210</v>
      </c>
      <c r="D17" s="111" t="s">
        <v>155</v>
      </c>
      <c r="E17" s="21">
        <v>197.71</v>
      </c>
      <c r="F17" s="22"/>
      <c r="G17" s="22"/>
      <c r="H17" s="22">
        <f>E17+F17-G17</f>
        <v>197.71</v>
      </c>
      <c r="I17" s="112"/>
    </row>
    <row r="18" spans="1:9" ht="12.75">
      <c r="A18" s="108"/>
      <c r="B18" s="55"/>
      <c r="C18" s="7">
        <v>4430</v>
      </c>
      <c r="D18" s="111" t="s">
        <v>156</v>
      </c>
      <c r="E18" s="21">
        <v>34885.83</v>
      </c>
      <c r="F18" s="22"/>
      <c r="G18" s="23"/>
      <c r="H18" s="22">
        <f>E18+F18-G18</f>
        <v>34885.83</v>
      </c>
      <c r="I18" s="112"/>
    </row>
    <row r="19" spans="1:9" ht="14.25">
      <c r="A19" s="104" t="s">
        <v>157</v>
      </c>
      <c r="B19" s="115" t="s">
        <v>158</v>
      </c>
      <c r="C19" s="115"/>
      <c r="D19" s="115"/>
      <c r="E19" s="105">
        <f>SUM(E20)</f>
        <v>46000</v>
      </c>
      <c r="F19" s="105">
        <f>SUM(F20)</f>
        <v>0</v>
      </c>
      <c r="G19" s="105">
        <f>SUM(G20)</f>
        <v>0</v>
      </c>
      <c r="H19" s="105">
        <f>SUM(H20)</f>
        <v>46000</v>
      </c>
      <c r="I19" s="106"/>
    </row>
    <row r="20" spans="1:9" ht="13.5">
      <c r="A20" s="30"/>
      <c r="B20" s="31" t="s">
        <v>159</v>
      </c>
      <c r="C20" s="82" t="s">
        <v>160</v>
      </c>
      <c r="D20" s="82"/>
      <c r="E20" s="33">
        <f>SUM(E21:E21)</f>
        <v>46000</v>
      </c>
      <c r="F20" s="33">
        <f>SUM(F21:F21)</f>
        <v>0</v>
      </c>
      <c r="G20" s="33">
        <f>SUM(G21:G21)</f>
        <v>0</v>
      </c>
      <c r="H20" s="33">
        <f>SUM(H21:H21)</f>
        <v>46000</v>
      </c>
      <c r="I20" s="116"/>
    </row>
    <row r="21" spans="1:9" ht="13.5">
      <c r="A21" s="30"/>
      <c r="B21" s="90"/>
      <c r="C21" s="7">
        <v>4300</v>
      </c>
      <c r="D21" s="111" t="s">
        <v>161</v>
      </c>
      <c r="E21" s="53">
        <v>46000</v>
      </c>
      <c r="F21" s="53"/>
      <c r="G21" s="53"/>
      <c r="H21" s="22">
        <f>E21+F21-G21</f>
        <v>46000</v>
      </c>
      <c r="I21" s="112"/>
    </row>
    <row r="22" spans="1:9" ht="13.5">
      <c r="A22" s="74">
        <v>600</v>
      </c>
      <c r="B22" s="75" t="s">
        <v>162</v>
      </c>
      <c r="C22" s="75"/>
      <c r="D22" s="75"/>
      <c r="E22" s="105">
        <f>SUM(E23)</f>
        <v>166000</v>
      </c>
      <c r="F22" s="105">
        <f>SUM(F23)</f>
        <v>0</v>
      </c>
      <c r="G22" s="105">
        <f>SUM(G23)</f>
        <v>0</v>
      </c>
      <c r="H22" s="105">
        <f>SUM(H23)</f>
        <v>166000</v>
      </c>
      <c r="I22" s="106"/>
    </row>
    <row r="23" spans="1:9" ht="12.75" customHeight="1">
      <c r="A23" s="117"/>
      <c r="B23" s="15" t="s">
        <v>163</v>
      </c>
      <c r="C23" s="52" t="s">
        <v>164</v>
      </c>
      <c r="D23" s="52"/>
      <c r="E23" s="25">
        <f>SUM(E24:E27)</f>
        <v>166000</v>
      </c>
      <c r="F23" s="25">
        <f>SUM(F24:F27)</f>
        <v>0</v>
      </c>
      <c r="G23" s="25">
        <f>SUM(G24:G27)</f>
        <v>0</v>
      </c>
      <c r="H23" s="25">
        <f>SUM(H24:H27)</f>
        <v>166000</v>
      </c>
      <c r="I23" s="109"/>
    </row>
    <row r="24" spans="1:9" ht="12.75" customHeight="1">
      <c r="A24" s="117"/>
      <c r="B24" s="24"/>
      <c r="C24" s="73">
        <v>4170</v>
      </c>
      <c r="D24" s="61" t="s">
        <v>154</v>
      </c>
      <c r="E24" s="118">
        <v>1000</v>
      </c>
      <c r="F24" s="118"/>
      <c r="G24" s="118"/>
      <c r="H24" s="22">
        <f>E24+F24-G24</f>
        <v>1000</v>
      </c>
      <c r="I24" s="112"/>
    </row>
    <row r="25" spans="1:256" s="110" customFormat="1" ht="12.75" customHeight="1">
      <c r="A25" s="117"/>
      <c r="B25" s="119"/>
      <c r="C25" s="7">
        <v>4210</v>
      </c>
      <c r="D25" s="111" t="s">
        <v>155</v>
      </c>
      <c r="E25" s="118">
        <v>5000</v>
      </c>
      <c r="F25" s="118"/>
      <c r="G25" s="118"/>
      <c r="H25" s="22">
        <f>E25+F25-G25</f>
        <v>5000</v>
      </c>
      <c r="I25" s="112"/>
      <c r="IK25" s="2"/>
      <c r="IL25" s="2"/>
      <c r="IM25"/>
      <c r="IN25"/>
      <c r="IO25"/>
      <c r="IP25"/>
      <c r="IQ25"/>
      <c r="IR25"/>
      <c r="IS25"/>
      <c r="IT25"/>
      <c r="IU25"/>
      <c r="IV25"/>
    </row>
    <row r="26" spans="1:256" s="110" customFormat="1" ht="12.75" customHeight="1">
      <c r="A26" s="117"/>
      <c r="B26" s="119"/>
      <c r="C26" s="7">
        <v>4300</v>
      </c>
      <c r="D26" s="111" t="s">
        <v>161</v>
      </c>
      <c r="E26" s="118">
        <v>150000</v>
      </c>
      <c r="F26" s="118"/>
      <c r="G26" s="118"/>
      <c r="H26" s="22">
        <f>E26+F26-G26</f>
        <v>150000</v>
      </c>
      <c r="I26" s="112"/>
      <c r="IK26" s="2"/>
      <c r="IL26" s="2"/>
      <c r="IM26"/>
      <c r="IN26"/>
      <c r="IO26"/>
      <c r="IP26"/>
      <c r="IQ26"/>
      <c r="IR26"/>
      <c r="IS26"/>
      <c r="IT26"/>
      <c r="IU26"/>
      <c r="IV26"/>
    </row>
    <row r="27" spans="1:256" s="110" customFormat="1" ht="12.75" customHeight="1">
      <c r="A27" s="117"/>
      <c r="B27" s="119"/>
      <c r="C27" s="114">
        <v>6050</v>
      </c>
      <c r="D27" s="111" t="s">
        <v>150</v>
      </c>
      <c r="E27" s="118">
        <v>10000</v>
      </c>
      <c r="F27" s="118"/>
      <c r="G27" s="118"/>
      <c r="H27" s="22">
        <f>E27+F27-G27</f>
        <v>10000</v>
      </c>
      <c r="I27" s="112"/>
      <c r="IK27" s="2"/>
      <c r="IL27" s="2"/>
      <c r="IM27"/>
      <c r="IN27"/>
      <c r="IO27"/>
      <c r="IP27"/>
      <c r="IQ27"/>
      <c r="IR27"/>
      <c r="IS27"/>
      <c r="IT27"/>
      <c r="IU27"/>
      <c r="IV27"/>
    </row>
    <row r="28" spans="1:9" ht="13.5">
      <c r="A28" s="74">
        <v>630</v>
      </c>
      <c r="B28" s="75" t="s">
        <v>165</v>
      </c>
      <c r="C28" s="75"/>
      <c r="D28" s="75"/>
      <c r="E28" s="105">
        <f>SUM(E29)</f>
        <v>45902</v>
      </c>
      <c r="F28" s="105">
        <f>SUM(F29)</f>
        <v>0</v>
      </c>
      <c r="G28" s="105">
        <f>SUM(G29)</f>
        <v>0</v>
      </c>
      <c r="H28" s="105">
        <f>SUM(H29)</f>
        <v>45902</v>
      </c>
      <c r="I28" s="106"/>
    </row>
    <row r="29" spans="1:9" ht="12.75" customHeight="1">
      <c r="A29" s="117"/>
      <c r="B29" s="15" t="s">
        <v>166</v>
      </c>
      <c r="C29" s="52" t="s">
        <v>167</v>
      </c>
      <c r="D29" s="52"/>
      <c r="E29" s="25">
        <f>SUM(E30:E39)</f>
        <v>45902</v>
      </c>
      <c r="F29" s="25">
        <f>SUM(F30:F39)</f>
        <v>0</v>
      </c>
      <c r="G29" s="25">
        <f>SUM(G30:G39)</f>
        <v>0</v>
      </c>
      <c r="H29" s="25">
        <f>SUM(H30:H39)</f>
        <v>45902</v>
      </c>
      <c r="I29" s="109"/>
    </row>
    <row r="30" spans="1:9" ht="12.75" customHeight="1">
      <c r="A30" s="117"/>
      <c r="B30" s="24"/>
      <c r="C30" s="120">
        <v>2320</v>
      </c>
      <c r="D30" s="121" t="s">
        <v>168</v>
      </c>
      <c r="E30" s="118">
        <v>4500</v>
      </c>
      <c r="F30" s="118"/>
      <c r="G30" s="118"/>
      <c r="H30" s="22">
        <f>E30+F30-G30</f>
        <v>4500</v>
      </c>
      <c r="I30" s="112"/>
    </row>
    <row r="31" spans="1:9" ht="12.75" customHeight="1">
      <c r="A31" s="117"/>
      <c r="B31" s="24"/>
      <c r="C31" s="7">
        <v>4010</v>
      </c>
      <c r="D31" s="111" t="s">
        <v>169</v>
      </c>
      <c r="E31" s="118">
        <v>5000</v>
      </c>
      <c r="F31" s="118"/>
      <c r="G31" s="118"/>
      <c r="H31" s="22">
        <f>E31+F31-G31</f>
        <v>5000</v>
      </c>
      <c r="I31" s="112"/>
    </row>
    <row r="32" spans="1:256" s="107" customFormat="1" ht="12.75" customHeight="1">
      <c r="A32" s="117"/>
      <c r="B32" s="119"/>
      <c r="C32" s="7">
        <v>4100</v>
      </c>
      <c r="D32" s="122" t="s">
        <v>170</v>
      </c>
      <c r="E32" s="118">
        <v>1500</v>
      </c>
      <c r="F32" s="118"/>
      <c r="G32" s="118"/>
      <c r="H32" s="22">
        <f>E32+F32-G32</f>
        <v>1500</v>
      </c>
      <c r="I32" s="112"/>
      <c r="IK32" s="2"/>
      <c r="IL32" s="2"/>
      <c r="IM32"/>
      <c r="IN32"/>
      <c r="IO32"/>
      <c r="IP32"/>
      <c r="IQ32"/>
      <c r="IR32"/>
      <c r="IS32"/>
      <c r="IT32"/>
      <c r="IU32"/>
      <c r="IV32"/>
    </row>
    <row r="33" spans="1:256" s="107" customFormat="1" ht="12.75" customHeight="1">
      <c r="A33" s="117"/>
      <c r="B33" s="119"/>
      <c r="C33" s="7">
        <v>4110</v>
      </c>
      <c r="D33" s="111" t="s">
        <v>171</v>
      </c>
      <c r="E33" s="118">
        <v>900</v>
      </c>
      <c r="F33" s="118"/>
      <c r="G33" s="118"/>
      <c r="H33" s="22">
        <f>E33+F33-G33</f>
        <v>900</v>
      </c>
      <c r="I33" s="112"/>
      <c r="IK33" s="2"/>
      <c r="IL33" s="2"/>
      <c r="IM33"/>
      <c r="IN33"/>
      <c r="IO33"/>
      <c r="IP33"/>
      <c r="IQ33"/>
      <c r="IR33"/>
      <c r="IS33"/>
      <c r="IT33"/>
      <c r="IU33"/>
      <c r="IV33"/>
    </row>
    <row r="34" spans="1:256" s="107" customFormat="1" ht="12.75" customHeight="1">
      <c r="A34" s="117"/>
      <c r="B34" s="119"/>
      <c r="C34" s="7">
        <v>4120</v>
      </c>
      <c r="D34" s="111" t="s">
        <v>172</v>
      </c>
      <c r="E34" s="118">
        <v>100</v>
      </c>
      <c r="F34" s="118"/>
      <c r="G34" s="118"/>
      <c r="H34" s="22">
        <f>E34+F34-G34</f>
        <v>100</v>
      </c>
      <c r="I34" s="112"/>
      <c r="IK34" s="2"/>
      <c r="IL34" s="2"/>
      <c r="IM34"/>
      <c r="IN34"/>
      <c r="IO34"/>
      <c r="IP34"/>
      <c r="IQ34"/>
      <c r="IR34"/>
      <c r="IS34"/>
      <c r="IT34"/>
      <c r="IU34"/>
      <c r="IV34"/>
    </row>
    <row r="35" spans="1:256" s="110" customFormat="1" ht="12.75" customHeight="1">
      <c r="A35" s="117"/>
      <c r="B35" s="119"/>
      <c r="C35" s="7">
        <v>4210</v>
      </c>
      <c r="D35" s="111" t="s">
        <v>155</v>
      </c>
      <c r="E35" s="118">
        <v>3000</v>
      </c>
      <c r="F35" s="118"/>
      <c r="G35" s="118"/>
      <c r="H35" s="22">
        <f>E35+F35-G35</f>
        <v>3000</v>
      </c>
      <c r="I35" s="112"/>
      <c r="IK35" s="2"/>
      <c r="IL35" s="2"/>
      <c r="IM35"/>
      <c r="IN35"/>
      <c r="IO35"/>
      <c r="IP35"/>
      <c r="IQ35"/>
      <c r="IR35"/>
      <c r="IS35"/>
      <c r="IT35"/>
      <c r="IU35"/>
      <c r="IV35"/>
    </row>
    <row r="36" spans="1:9" ht="12.75" customHeight="1">
      <c r="A36" s="117"/>
      <c r="B36" s="119"/>
      <c r="C36" s="7">
        <v>4300</v>
      </c>
      <c r="D36" s="111" t="s">
        <v>173</v>
      </c>
      <c r="E36" s="118">
        <v>4000</v>
      </c>
      <c r="F36" s="118"/>
      <c r="G36" s="118"/>
      <c r="H36" s="22">
        <f>E36+F36-G36</f>
        <v>4000</v>
      </c>
      <c r="I36" s="112"/>
    </row>
    <row r="37" spans="1:9" ht="12.75" customHeight="1">
      <c r="A37" s="117"/>
      <c r="B37" s="119"/>
      <c r="C37" s="7">
        <v>4430</v>
      </c>
      <c r="D37" s="111" t="s">
        <v>156</v>
      </c>
      <c r="E37" s="118">
        <v>2500</v>
      </c>
      <c r="F37" s="118"/>
      <c r="G37" s="118"/>
      <c r="H37" s="22">
        <f>E37+F37-G37</f>
        <v>2500</v>
      </c>
      <c r="I37" s="112"/>
    </row>
    <row r="38" spans="1:9" ht="12.75" customHeight="1">
      <c r="A38" s="117"/>
      <c r="B38" s="119"/>
      <c r="C38" s="7">
        <v>4440</v>
      </c>
      <c r="D38" s="111" t="s">
        <v>174</v>
      </c>
      <c r="E38" s="118">
        <v>402</v>
      </c>
      <c r="F38" s="118"/>
      <c r="G38" s="118"/>
      <c r="H38" s="22">
        <f>E38+F38-G38</f>
        <v>402</v>
      </c>
      <c r="I38" s="112"/>
    </row>
    <row r="39" spans="1:9" ht="12.75" customHeight="1">
      <c r="A39" s="117"/>
      <c r="B39" s="123"/>
      <c r="C39" s="114">
        <v>6050</v>
      </c>
      <c r="D39" s="111" t="s">
        <v>150</v>
      </c>
      <c r="E39" s="118">
        <v>24000</v>
      </c>
      <c r="F39" s="118"/>
      <c r="G39" s="118"/>
      <c r="H39" s="22">
        <f>E39+F39-G39</f>
        <v>24000</v>
      </c>
      <c r="I39" s="112"/>
    </row>
    <row r="40" spans="1:9" ht="12.75" customHeight="1">
      <c r="A40" s="104" t="s">
        <v>28</v>
      </c>
      <c r="B40" s="75" t="s">
        <v>29</v>
      </c>
      <c r="C40" s="75"/>
      <c r="D40" s="75"/>
      <c r="E40" s="105">
        <f>SUM(E41)</f>
        <v>35000</v>
      </c>
      <c r="F40" s="105">
        <f>SUM(F41)</f>
        <v>0</v>
      </c>
      <c r="G40" s="105">
        <f>SUM(G41)</f>
        <v>0</v>
      </c>
      <c r="H40" s="105">
        <f>SUM(H41)</f>
        <v>35000</v>
      </c>
      <c r="I40" s="106"/>
    </row>
    <row r="41" spans="1:9" ht="12.75" customHeight="1">
      <c r="A41" s="37"/>
      <c r="B41" s="31" t="s">
        <v>30</v>
      </c>
      <c r="C41" s="38" t="s">
        <v>31</v>
      </c>
      <c r="D41" s="38"/>
      <c r="E41" s="33">
        <f>SUM(E42:E43)</f>
        <v>35000</v>
      </c>
      <c r="F41" s="33">
        <f>SUM(F42:F43)</f>
        <v>0</v>
      </c>
      <c r="G41" s="33">
        <f>SUM(G42:G43)</f>
        <v>0</v>
      </c>
      <c r="H41" s="33">
        <f>SUM(H42:H43)</f>
        <v>35000</v>
      </c>
      <c r="I41" s="116"/>
    </row>
    <row r="42" spans="1:9" ht="12.75" customHeight="1">
      <c r="A42" s="37"/>
      <c r="B42" s="39"/>
      <c r="C42" s="7">
        <v>4430</v>
      </c>
      <c r="D42" s="111" t="s">
        <v>156</v>
      </c>
      <c r="E42" s="53">
        <v>5000</v>
      </c>
      <c r="F42" s="53"/>
      <c r="G42" s="53"/>
      <c r="H42" s="22">
        <f>E42+F42-G42</f>
        <v>5000</v>
      </c>
      <c r="I42" s="112"/>
    </row>
    <row r="43" spans="1:9" ht="12.75" customHeight="1">
      <c r="A43" s="37"/>
      <c r="B43" s="90"/>
      <c r="C43" s="114">
        <v>6050</v>
      </c>
      <c r="D43" s="111" t="s">
        <v>150</v>
      </c>
      <c r="E43" s="118">
        <v>30000</v>
      </c>
      <c r="F43" s="118"/>
      <c r="G43" s="118"/>
      <c r="H43" s="22">
        <f>E43+F43-G43</f>
        <v>30000</v>
      </c>
      <c r="I43" s="112"/>
    </row>
    <row r="44" spans="1:9" ht="12.75" customHeight="1">
      <c r="A44" s="104" t="s">
        <v>39</v>
      </c>
      <c r="B44" s="75" t="s">
        <v>40</v>
      </c>
      <c r="C44" s="75"/>
      <c r="D44" s="75"/>
      <c r="E44" s="105">
        <f>SUM(E45)</f>
        <v>2500</v>
      </c>
      <c r="F44" s="105">
        <f>SUM(F45)</f>
        <v>0</v>
      </c>
      <c r="G44" s="105">
        <f>SUM(G45)</f>
        <v>0</v>
      </c>
      <c r="H44" s="105">
        <f>SUM(H45)</f>
        <v>2500</v>
      </c>
      <c r="I44" s="106"/>
    </row>
    <row r="45" spans="1:9" ht="12.75" customHeight="1">
      <c r="A45" s="43"/>
      <c r="B45" s="31" t="s">
        <v>42</v>
      </c>
      <c r="C45" s="32" t="s">
        <v>43</v>
      </c>
      <c r="D45" s="32"/>
      <c r="E45" s="33">
        <f>SUM(E46:E47)</f>
        <v>2500</v>
      </c>
      <c r="F45" s="33">
        <f>SUM(F46:F47)</f>
        <v>0</v>
      </c>
      <c r="G45" s="33">
        <f>SUM(G46:G47)</f>
        <v>0</v>
      </c>
      <c r="H45" s="33">
        <f>SUM(H46:H47)</f>
        <v>2500</v>
      </c>
      <c r="I45" s="116"/>
    </row>
    <row r="46" spans="1:9" ht="12.75" customHeight="1">
      <c r="A46" s="45"/>
      <c r="B46" s="41"/>
      <c r="C46" s="73">
        <v>4170</v>
      </c>
      <c r="D46" s="61" t="s">
        <v>154</v>
      </c>
      <c r="E46" s="53">
        <v>500</v>
      </c>
      <c r="F46" s="53"/>
      <c r="G46" s="53"/>
      <c r="H46" s="22">
        <f>E46+F46-G46</f>
        <v>500</v>
      </c>
      <c r="I46" s="112"/>
    </row>
    <row r="47" spans="1:9" ht="12.75" customHeight="1">
      <c r="A47" s="63"/>
      <c r="B47" s="35"/>
      <c r="C47" s="114">
        <v>4300</v>
      </c>
      <c r="D47" s="111" t="s">
        <v>175</v>
      </c>
      <c r="E47" s="53">
        <v>2000</v>
      </c>
      <c r="F47" s="53"/>
      <c r="G47" s="53"/>
      <c r="H47" s="22">
        <f>E47+F47-G47</f>
        <v>2000</v>
      </c>
      <c r="I47" s="112"/>
    </row>
    <row r="48" spans="1:9" ht="13.5">
      <c r="A48" s="74">
        <v>750</v>
      </c>
      <c r="B48" s="75" t="s">
        <v>176</v>
      </c>
      <c r="C48" s="75"/>
      <c r="D48" s="75"/>
      <c r="E48" s="105">
        <f>SUM(E49,E56,E61)</f>
        <v>1045280</v>
      </c>
      <c r="F48" s="105">
        <f>SUM(F49,F56,F61)</f>
        <v>1115</v>
      </c>
      <c r="G48" s="105">
        <f>SUM(G49,G56,G61)</f>
        <v>0</v>
      </c>
      <c r="H48" s="105">
        <f>SUM(H49,H56,H61)</f>
        <v>1046395</v>
      </c>
      <c r="I48" s="106"/>
    </row>
    <row r="49" spans="1:9" ht="12.75" customHeight="1">
      <c r="A49" s="124"/>
      <c r="B49" s="77">
        <v>75011</v>
      </c>
      <c r="C49" s="52" t="s">
        <v>49</v>
      </c>
      <c r="D49" s="52"/>
      <c r="E49" s="25">
        <f>SUM(E50:E55)</f>
        <v>29020</v>
      </c>
      <c r="F49" s="25">
        <f>SUM(F50:F55)</f>
        <v>1115</v>
      </c>
      <c r="G49" s="25">
        <f>SUM(G50:G55)</f>
        <v>0</v>
      </c>
      <c r="H49" s="25">
        <f>SUM(H50:H55)</f>
        <v>30135</v>
      </c>
      <c r="I49" s="109"/>
    </row>
    <row r="50" spans="1:256" s="107" customFormat="1" ht="12.75" customHeight="1">
      <c r="A50" s="124"/>
      <c r="B50" s="125"/>
      <c r="C50" s="7">
        <v>4010</v>
      </c>
      <c r="D50" s="111" t="s">
        <v>169</v>
      </c>
      <c r="E50" s="118">
        <v>21900</v>
      </c>
      <c r="F50" s="118"/>
      <c r="G50" s="118"/>
      <c r="H50" s="22">
        <f>E50+F50-G50</f>
        <v>21900</v>
      </c>
      <c r="I50" s="112"/>
      <c r="IK50" s="2"/>
      <c r="IL50" s="2"/>
      <c r="IM50"/>
      <c r="IN50"/>
      <c r="IO50"/>
      <c r="IP50"/>
      <c r="IQ50"/>
      <c r="IR50"/>
      <c r="IS50"/>
      <c r="IT50"/>
      <c r="IU50"/>
      <c r="IV50"/>
    </row>
    <row r="51" spans="1:256" s="110" customFormat="1" ht="12.75" customHeight="1">
      <c r="A51" s="124"/>
      <c r="B51" s="125"/>
      <c r="C51" s="7">
        <v>4040</v>
      </c>
      <c r="D51" s="111" t="s">
        <v>177</v>
      </c>
      <c r="E51" s="118">
        <v>2000</v>
      </c>
      <c r="F51" s="118"/>
      <c r="G51" s="118"/>
      <c r="H51" s="22">
        <f>E51+F51-G51</f>
        <v>2000</v>
      </c>
      <c r="I51" s="112"/>
      <c r="IK51" s="2"/>
      <c r="IL51" s="2"/>
      <c r="IM51"/>
      <c r="IN51"/>
      <c r="IO51"/>
      <c r="IP51"/>
      <c r="IQ51"/>
      <c r="IR51"/>
      <c r="IS51"/>
      <c r="IT51"/>
      <c r="IU51"/>
      <c r="IV51"/>
    </row>
    <row r="52" spans="1:9" ht="12.75" customHeight="1">
      <c r="A52" s="124"/>
      <c r="B52" s="125"/>
      <c r="C52" s="7">
        <v>4110</v>
      </c>
      <c r="D52" s="111" t="s">
        <v>171</v>
      </c>
      <c r="E52" s="118">
        <v>3800</v>
      </c>
      <c r="F52" s="118"/>
      <c r="G52" s="118"/>
      <c r="H52" s="22">
        <f>E52+F52-G52</f>
        <v>3800</v>
      </c>
      <c r="I52" s="112"/>
    </row>
    <row r="53" spans="1:9" ht="12.75" customHeight="1">
      <c r="A53" s="124"/>
      <c r="B53" s="125"/>
      <c r="C53" s="7">
        <v>4120</v>
      </c>
      <c r="D53" s="111" t="s">
        <v>172</v>
      </c>
      <c r="E53" s="118">
        <v>520</v>
      </c>
      <c r="F53" s="118"/>
      <c r="G53" s="118"/>
      <c r="H53" s="22">
        <f>E53+F53-G53</f>
        <v>520</v>
      </c>
      <c r="I53" s="112"/>
    </row>
    <row r="54" spans="1:9" ht="12.75" customHeight="1">
      <c r="A54" s="124"/>
      <c r="B54" s="125"/>
      <c r="C54" s="73">
        <v>4170</v>
      </c>
      <c r="D54" s="61" t="s">
        <v>154</v>
      </c>
      <c r="E54" s="118"/>
      <c r="F54" s="118">
        <v>1115</v>
      </c>
      <c r="G54" s="118"/>
      <c r="H54" s="22">
        <f>E54+F54-G54</f>
        <v>1115</v>
      </c>
      <c r="I54" s="112"/>
    </row>
    <row r="55" spans="1:9" ht="12.75" customHeight="1">
      <c r="A55" s="124"/>
      <c r="B55" s="126"/>
      <c r="C55" s="7">
        <v>4440</v>
      </c>
      <c r="D55" s="111" t="s">
        <v>174</v>
      </c>
      <c r="E55" s="118">
        <v>800</v>
      </c>
      <c r="F55" s="118"/>
      <c r="G55" s="118"/>
      <c r="H55" s="22">
        <f>E55+F55-G55</f>
        <v>800</v>
      </c>
      <c r="I55" s="112"/>
    </row>
    <row r="56" spans="1:9" ht="12.75" customHeight="1">
      <c r="A56" s="124"/>
      <c r="B56" s="51">
        <v>75022</v>
      </c>
      <c r="C56" s="52" t="s">
        <v>178</v>
      </c>
      <c r="D56" s="52"/>
      <c r="E56" s="25">
        <f>SUM(E57:E60)</f>
        <v>40000</v>
      </c>
      <c r="F56" s="25">
        <f>SUM(F57:F60)</f>
        <v>0</v>
      </c>
      <c r="G56" s="25">
        <f>SUM(G57:G60)</f>
        <v>0</v>
      </c>
      <c r="H56" s="25">
        <f>SUM(H57:H60)</f>
        <v>40000</v>
      </c>
      <c r="I56" s="109"/>
    </row>
    <row r="57" spans="1:9" ht="12.75" customHeight="1">
      <c r="A57" s="124"/>
      <c r="B57" s="124"/>
      <c r="C57" s="114">
        <v>3030</v>
      </c>
      <c r="D57" s="111" t="s">
        <v>179</v>
      </c>
      <c r="E57" s="53">
        <v>30000</v>
      </c>
      <c r="F57" s="53"/>
      <c r="G57" s="53"/>
      <c r="H57" s="22">
        <f>E57+F57-G57</f>
        <v>30000</v>
      </c>
      <c r="I57" s="112"/>
    </row>
    <row r="58" spans="1:256" s="110" customFormat="1" ht="12.75" customHeight="1">
      <c r="A58" s="124"/>
      <c r="B58" s="124"/>
      <c r="C58" s="114">
        <v>4210</v>
      </c>
      <c r="D58" s="111" t="s">
        <v>155</v>
      </c>
      <c r="E58" s="53">
        <v>4000</v>
      </c>
      <c r="F58" s="53"/>
      <c r="G58" s="53"/>
      <c r="H58" s="22">
        <f>E58+F58-G58</f>
        <v>4000</v>
      </c>
      <c r="I58" s="112"/>
      <c r="IK58" s="2"/>
      <c r="IL58" s="2"/>
      <c r="IM58"/>
      <c r="IN58"/>
      <c r="IO58"/>
      <c r="IP58"/>
      <c r="IQ58"/>
      <c r="IR58"/>
      <c r="IS58"/>
      <c r="IT58"/>
      <c r="IU58"/>
      <c r="IV58"/>
    </row>
    <row r="59" spans="1:9" ht="12.75" customHeight="1">
      <c r="A59" s="124"/>
      <c r="B59" s="124"/>
      <c r="C59" s="114">
        <v>4300</v>
      </c>
      <c r="D59" s="111" t="s">
        <v>175</v>
      </c>
      <c r="E59" s="53">
        <v>5000</v>
      </c>
      <c r="F59" s="53"/>
      <c r="G59" s="53"/>
      <c r="H59" s="22">
        <f>E59+F59-G59</f>
        <v>5000</v>
      </c>
      <c r="I59" s="112"/>
    </row>
    <row r="60" spans="1:9" ht="12.75" customHeight="1">
      <c r="A60" s="124"/>
      <c r="B60" s="55"/>
      <c r="C60" s="114">
        <v>4410</v>
      </c>
      <c r="D60" s="111" t="s">
        <v>180</v>
      </c>
      <c r="E60" s="53">
        <v>1000</v>
      </c>
      <c r="F60" s="53"/>
      <c r="G60" s="53"/>
      <c r="H60" s="22">
        <f>E60+F60-G60</f>
        <v>1000</v>
      </c>
      <c r="I60" s="112"/>
    </row>
    <row r="61" spans="1:9" ht="12.75" customHeight="1">
      <c r="A61" s="124"/>
      <c r="B61" s="51">
        <v>75023</v>
      </c>
      <c r="C61" s="52" t="s">
        <v>181</v>
      </c>
      <c r="D61" s="52"/>
      <c r="E61" s="25">
        <f>SUM(E62:E81)</f>
        <v>976260</v>
      </c>
      <c r="F61" s="25">
        <f>SUM(F62:F81)</f>
        <v>0</v>
      </c>
      <c r="G61" s="25">
        <f>SUM(G62:G81)</f>
        <v>0</v>
      </c>
      <c r="H61" s="25">
        <f>SUM(H62:H81)</f>
        <v>976260</v>
      </c>
      <c r="I61" s="109"/>
    </row>
    <row r="62" spans="1:9" ht="12.75" customHeight="1">
      <c r="A62" s="124"/>
      <c r="B62" s="124"/>
      <c r="C62" s="7">
        <v>3020</v>
      </c>
      <c r="D62" s="111" t="s">
        <v>182</v>
      </c>
      <c r="E62" s="53">
        <v>3000</v>
      </c>
      <c r="F62" s="53"/>
      <c r="G62" s="53"/>
      <c r="H62" s="22">
        <f>E62+F62-G62</f>
        <v>3000</v>
      </c>
      <c r="I62" s="112"/>
    </row>
    <row r="63" spans="1:9" ht="12.75" customHeight="1">
      <c r="A63" s="124"/>
      <c r="B63" s="124"/>
      <c r="C63" s="73">
        <v>3040</v>
      </c>
      <c r="D63" s="127" t="s">
        <v>183</v>
      </c>
      <c r="E63" s="53">
        <v>12600</v>
      </c>
      <c r="F63" s="53"/>
      <c r="G63" s="53"/>
      <c r="H63" s="22">
        <f>E63+F63-G63</f>
        <v>12600</v>
      </c>
      <c r="I63" s="112"/>
    </row>
    <row r="64" spans="1:9" ht="12.75" customHeight="1">
      <c r="A64" s="124"/>
      <c r="B64" s="117"/>
      <c r="C64" s="114">
        <v>4010</v>
      </c>
      <c r="D64" s="111" t="s">
        <v>169</v>
      </c>
      <c r="E64" s="53">
        <v>600600</v>
      </c>
      <c r="F64" s="53"/>
      <c r="G64" s="53"/>
      <c r="H64" s="22">
        <f>E64+F64-G64</f>
        <v>600600</v>
      </c>
      <c r="I64" s="112"/>
    </row>
    <row r="65" spans="1:9" ht="12.75" customHeight="1">
      <c r="A65" s="124"/>
      <c r="B65" s="117"/>
      <c r="C65" s="114">
        <v>4040</v>
      </c>
      <c r="D65" s="111" t="s">
        <v>177</v>
      </c>
      <c r="E65" s="53">
        <v>41000</v>
      </c>
      <c r="F65" s="53"/>
      <c r="G65" s="53"/>
      <c r="H65" s="22">
        <f>E65+F65-G65</f>
        <v>41000</v>
      </c>
      <c r="I65" s="112"/>
    </row>
    <row r="66" spans="1:9" ht="12.75" customHeight="1">
      <c r="A66" s="124"/>
      <c r="B66" s="117"/>
      <c r="C66" s="114">
        <v>4110</v>
      </c>
      <c r="D66" s="111" t="s">
        <v>171</v>
      </c>
      <c r="E66" s="53">
        <v>106000</v>
      </c>
      <c r="F66" s="53"/>
      <c r="G66" s="53"/>
      <c r="H66" s="22">
        <f>E66+F66-G66</f>
        <v>106000</v>
      </c>
      <c r="I66" s="112"/>
    </row>
    <row r="67" spans="1:9" ht="12.75" customHeight="1">
      <c r="A67" s="124"/>
      <c r="B67" s="117"/>
      <c r="C67" s="114">
        <v>4120</v>
      </c>
      <c r="D67" s="111" t="s">
        <v>172</v>
      </c>
      <c r="E67" s="53">
        <v>15000</v>
      </c>
      <c r="F67" s="53"/>
      <c r="G67" s="53"/>
      <c r="H67" s="22">
        <f>E67+F67-G67</f>
        <v>15000</v>
      </c>
      <c r="I67" s="112"/>
    </row>
    <row r="68" spans="1:9" ht="12.75" customHeight="1">
      <c r="A68" s="124"/>
      <c r="B68" s="117"/>
      <c r="C68" s="73">
        <v>4170</v>
      </c>
      <c r="D68" s="61" t="s">
        <v>154</v>
      </c>
      <c r="E68" s="53">
        <v>13000</v>
      </c>
      <c r="F68" s="53"/>
      <c r="G68" s="53"/>
      <c r="H68" s="22">
        <f>E68+F68-G68</f>
        <v>13000</v>
      </c>
      <c r="I68" s="112"/>
    </row>
    <row r="69" spans="1:9" ht="12.75" customHeight="1">
      <c r="A69" s="124"/>
      <c r="B69" s="117"/>
      <c r="C69" s="114">
        <v>4210</v>
      </c>
      <c r="D69" s="111" t="s">
        <v>155</v>
      </c>
      <c r="E69" s="53">
        <v>50000</v>
      </c>
      <c r="F69" s="53"/>
      <c r="G69" s="53"/>
      <c r="H69" s="22">
        <f>E69+F69-G69</f>
        <v>50000</v>
      </c>
      <c r="I69" s="112"/>
    </row>
    <row r="70" spans="1:9" ht="12.75" customHeight="1">
      <c r="A70" s="124"/>
      <c r="B70" s="117"/>
      <c r="C70" s="114">
        <v>4260</v>
      </c>
      <c r="D70" s="111" t="s">
        <v>184</v>
      </c>
      <c r="E70" s="53">
        <v>5000</v>
      </c>
      <c r="F70" s="53"/>
      <c r="G70" s="53"/>
      <c r="H70" s="22">
        <f>E70+F70-G70</f>
        <v>5000</v>
      </c>
      <c r="I70" s="112"/>
    </row>
    <row r="71" spans="1:9" ht="12.75" customHeight="1">
      <c r="A71" s="124"/>
      <c r="B71" s="117"/>
      <c r="C71" s="114">
        <v>4300</v>
      </c>
      <c r="D71" s="111" t="s">
        <v>175</v>
      </c>
      <c r="E71" s="53">
        <v>50000</v>
      </c>
      <c r="F71" s="53"/>
      <c r="G71" s="53"/>
      <c r="H71" s="22">
        <f>E71+F71-G71</f>
        <v>50000</v>
      </c>
      <c r="I71" s="112"/>
    </row>
    <row r="72" spans="1:9" ht="12.75" customHeight="1">
      <c r="A72" s="124"/>
      <c r="B72" s="117"/>
      <c r="C72" s="114">
        <v>4350</v>
      </c>
      <c r="D72" s="111" t="s">
        <v>185</v>
      </c>
      <c r="E72" s="53">
        <v>2500</v>
      </c>
      <c r="F72" s="53"/>
      <c r="G72" s="53"/>
      <c r="H72" s="22">
        <f>E72+F72-G72</f>
        <v>2500</v>
      </c>
      <c r="I72" s="112"/>
    </row>
    <row r="73" spans="1:9" ht="12.75" customHeight="1">
      <c r="A73" s="124"/>
      <c r="B73" s="117"/>
      <c r="C73" s="114">
        <v>4360</v>
      </c>
      <c r="D73" s="111" t="s">
        <v>186</v>
      </c>
      <c r="E73" s="53">
        <v>2500</v>
      </c>
      <c r="F73" s="53"/>
      <c r="G73" s="53"/>
      <c r="H73" s="22">
        <f>E73+F73-G73</f>
        <v>2500</v>
      </c>
      <c r="I73" s="112"/>
    </row>
    <row r="74" spans="1:9" ht="12.75" customHeight="1">
      <c r="A74" s="124"/>
      <c r="B74" s="117"/>
      <c r="C74" s="114">
        <v>4370</v>
      </c>
      <c r="D74" s="111" t="s">
        <v>187</v>
      </c>
      <c r="E74" s="53">
        <v>8000</v>
      </c>
      <c r="F74" s="53"/>
      <c r="G74" s="53"/>
      <c r="H74" s="22">
        <f>E74+F74-G74</f>
        <v>8000</v>
      </c>
      <c r="I74" s="112"/>
    </row>
    <row r="75" spans="1:9" ht="12.75" customHeight="1">
      <c r="A75" s="124"/>
      <c r="B75" s="117"/>
      <c r="C75" s="114">
        <v>4410</v>
      </c>
      <c r="D75" s="111" t="s">
        <v>180</v>
      </c>
      <c r="E75" s="53">
        <v>15000</v>
      </c>
      <c r="F75" s="53"/>
      <c r="G75" s="53"/>
      <c r="H75" s="22">
        <f>E75+F75-G75</f>
        <v>15000</v>
      </c>
      <c r="I75" s="112"/>
    </row>
    <row r="76" spans="1:9" ht="12.75" customHeight="1">
      <c r="A76" s="124"/>
      <c r="B76" s="117"/>
      <c r="C76" s="114">
        <v>4430</v>
      </c>
      <c r="D76" s="111" t="s">
        <v>156</v>
      </c>
      <c r="E76" s="53">
        <v>2500</v>
      </c>
      <c r="F76" s="53"/>
      <c r="G76" s="53"/>
      <c r="H76" s="22">
        <f>E76+F76-G76</f>
        <v>2500</v>
      </c>
      <c r="I76" s="112"/>
    </row>
    <row r="77" spans="1:9" ht="12.75" customHeight="1">
      <c r="A77" s="124"/>
      <c r="B77" s="117"/>
      <c r="C77" s="114">
        <v>4440</v>
      </c>
      <c r="D77" s="111" t="s">
        <v>174</v>
      </c>
      <c r="E77" s="53">
        <v>14560</v>
      </c>
      <c r="F77" s="53"/>
      <c r="G77" s="53"/>
      <c r="H77" s="22">
        <f>E77+F77-G77</f>
        <v>14560</v>
      </c>
      <c r="I77" s="112"/>
    </row>
    <row r="78" spans="1:9" ht="12.75" customHeight="1">
      <c r="A78" s="124"/>
      <c r="B78" s="117"/>
      <c r="C78" s="114">
        <v>4700</v>
      </c>
      <c r="D78" s="111" t="s">
        <v>188</v>
      </c>
      <c r="E78" s="53">
        <v>6000</v>
      </c>
      <c r="F78" s="53"/>
      <c r="G78" s="53"/>
      <c r="H78" s="22">
        <f>E78+F78-G78</f>
        <v>6000</v>
      </c>
      <c r="I78" s="112"/>
    </row>
    <row r="79" spans="1:9" ht="24.75">
      <c r="A79" s="124"/>
      <c r="B79" s="117"/>
      <c r="C79" s="114">
        <v>4740</v>
      </c>
      <c r="D79" s="27" t="s">
        <v>189</v>
      </c>
      <c r="E79" s="53">
        <v>5000</v>
      </c>
      <c r="F79" s="53"/>
      <c r="G79" s="53"/>
      <c r="H79" s="22">
        <f>E79+F79-G79</f>
        <v>5000</v>
      </c>
      <c r="I79" s="112"/>
    </row>
    <row r="80" spans="1:9" ht="12.75">
      <c r="A80" s="124"/>
      <c r="B80" s="117"/>
      <c r="C80" s="114">
        <v>4750</v>
      </c>
      <c r="D80" s="27" t="s">
        <v>190</v>
      </c>
      <c r="E80" s="53">
        <v>14000</v>
      </c>
      <c r="F80" s="53"/>
      <c r="G80" s="53"/>
      <c r="H80" s="22">
        <f>E80+F80-G80</f>
        <v>14000</v>
      </c>
      <c r="I80" s="112"/>
    </row>
    <row r="81" spans="1:9" ht="12.75" customHeight="1">
      <c r="A81" s="55"/>
      <c r="B81" s="128"/>
      <c r="C81" s="114">
        <v>6050</v>
      </c>
      <c r="D81" s="111" t="s">
        <v>150</v>
      </c>
      <c r="E81" s="53">
        <v>10000</v>
      </c>
      <c r="F81" s="53"/>
      <c r="G81" s="53"/>
      <c r="H81" s="22">
        <f>E81+F81-G81</f>
        <v>10000</v>
      </c>
      <c r="I81" s="112"/>
    </row>
    <row r="82" spans="1:9" ht="30.75" customHeight="1">
      <c r="A82" s="74">
        <v>751</v>
      </c>
      <c r="B82" s="129" t="s">
        <v>191</v>
      </c>
      <c r="C82" s="129"/>
      <c r="D82" s="129"/>
      <c r="E82" s="105">
        <f>SUM(E83,E86)</f>
        <v>1906</v>
      </c>
      <c r="F82" s="105">
        <f>SUM(F83,F86)</f>
        <v>7571</v>
      </c>
      <c r="G82" s="105">
        <f>SUM(G83,G86)</f>
        <v>301</v>
      </c>
      <c r="H82" s="105">
        <f>SUM(H83,H86)</f>
        <v>9176</v>
      </c>
      <c r="I82" s="106"/>
    </row>
    <row r="83" spans="1:9" ht="12.75">
      <c r="A83" s="124"/>
      <c r="B83" s="51">
        <v>75101</v>
      </c>
      <c r="C83" s="16" t="s">
        <v>192</v>
      </c>
      <c r="D83" s="16"/>
      <c r="E83" s="25">
        <f>SUM(E84:E85)</f>
        <v>800</v>
      </c>
      <c r="F83" s="25">
        <f>SUM(F84:F85)</f>
        <v>0</v>
      </c>
      <c r="G83" s="25">
        <f>SUM(G84:G85)</f>
        <v>0</v>
      </c>
      <c r="H83" s="25">
        <f>SUM(H84:H85)</f>
        <v>800</v>
      </c>
      <c r="I83" s="109"/>
    </row>
    <row r="84" spans="1:9" ht="12.75">
      <c r="A84" s="124"/>
      <c r="B84" s="124"/>
      <c r="C84" s="73">
        <v>4170</v>
      </c>
      <c r="D84" s="61" t="s">
        <v>154</v>
      </c>
      <c r="E84" s="118">
        <v>500</v>
      </c>
      <c r="F84" s="118"/>
      <c r="G84" s="118"/>
      <c r="H84" s="22">
        <f>E84+F84-G84</f>
        <v>500</v>
      </c>
      <c r="I84" s="109"/>
    </row>
    <row r="85" spans="1:256" s="110" customFormat="1" ht="12.75" customHeight="1">
      <c r="A85" s="124"/>
      <c r="B85" s="55"/>
      <c r="C85" s="114">
        <v>4210</v>
      </c>
      <c r="D85" s="111" t="s">
        <v>155</v>
      </c>
      <c r="E85" s="118">
        <v>300</v>
      </c>
      <c r="F85" s="118"/>
      <c r="G85" s="118"/>
      <c r="H85" s="22">
        <f>E85+F85-G85</f>
        <v>300</v>
      </c>
      <c r="I85" s="112"/>
      <c r="IK85" s="2"/>
      <c r="IL85" s="2"/>
      <c r="IM85"/>
      <c r="IN85"/>
      <c r="IO85"/>
      <c r="IP85"/>
      <c r="IQ85"/>
      <c r="IR85"/>
      <c r="IS85"/>
      <c r="IT85"/>
      <c r="IU85"/>
      <c r="IV85"/>
    </row>
    <row r="86" spans="1:256" s="110" customFormat="1" ht="12.75" customHeight="1">
      <c r="A86" s="124"/>
      <c r="B86" s="31" t="s">
        <v>54</v>
      </c>
      <c r="C86" s="38" t="s">
        <v>55</v>
      </c>
      <c r="D86" s="38"/>
      <c r="E86" s="25">
        <f>SUM(E87:E90)</f>
        <v>1106</v>
      </c>
      <c r="F86" s="25">
        <f>SUM(F87:F90)</f>
        <v>7571</v>
      </c>
      <c r="G86" s="25">
        <f>SUM(G87:G90)</f>
        <v>301</v>
      </c>
      <c r="H86" s="25">
        <f>SUM(H87:H90)</f>
        <v>8376</v>
      </c>
      <c r="I86" s="112"/>
      <c r="IK86" s="2"/>
      <c r="IL86" s="2"/>
      <c r="IM86"/>
      <c r="IN86"/>
      <c r="IO86"/>
      <c r="IP86"/>
      <c r="IQ86"/>
      <c r="IR86"/>
      <c r="IS86"/>
      <c r="IT86"/>
      <c r="IU86"/>
      <c r="IV86"/>
    </row>
    <row r="87" spans="1:256" s="110" customFormat="1" ht="12.75" customHeight="1">
      <c r="A87" s="124"/>
      <c r="B87" s="39"/>
      <c r="C87" s="114">
        <v>3030</v>
      </c>
      <c r="D87" s="111" t="s">
        <v>179</v>
      </c>
      <c r="E87" s="118"/>
      <c r="F87" s="118">
        <v>3960</v>
      </c>
      <c r="G87" s="118"/>
      <c r="H87" s="22">
        <f>E87+F87-G87</f>
        <v>3960</v>
      </c>
      <c r="I87" s="112"/>
      <c r="IK87" s="2"/>
      <c r="IL87" s="2"/>
      <c r="IM87"/>
      <c r="IN87"/>
      <c r="IO87"/>
      <c r="IP87"/>
      <c r="IQ87"/>
      <c r="IR87"/>
      <c r="IS87"/>
      <c r="IT87"/>
      <c r="IU87"/>
      <c r="IV87"/>
    </row>
    <row r="88" spans="1:256" s="110" customFormat="1" ht="12.75" customHeight="1">
      <c r="A88" s="124"/>
      <c r="B88" s="39"/>
      <c r="C88" s="73">
        <v>4170</v>
      </c>
      <c r="D88" s="61" t="s">
        <v>154</v>
      </c>
      <c r="E88" s="118"/>
      <c r="F88" s="53">
        <f>1430</f>
        <v>1430</v>
      </c>
      <c r="G88" s="25"/>
      <c r="H88" s="22">
        <f>E88+F88-G88</f>
        <v>1430</v>
      </c>
      <c r="I88" s="112"/>
      <c r="IK88" s="2"/>
      <c r="IL88" s="2"/>
      <c r="IM88"/>
      <c r="IN88"/>
      <c r="IO88"/>
      <c r="IP88"/>
      <c r="IQ88"/>
      <c r="IR88"/>
      <c r="IS88"/>
      <c r="IT88"/>
      <c r="IU88"/>
      <c r="IV88"/>
    </row>
    <row r="89" spans="1:256" s="110" customFormat="1" ht="12.75" customHeight="1">
      <c r="A89" s="124"/>
      <c r="B89" s="124"/>
      <c r="C89" s="114">
        <v>4210</v>
      </c>
      <c r="D89" s="111" t="s">
        <v>155</v>
      </c>
      <c r="E89" s="118">
        <v>700</v>
      </c>
      <c r="F89" s="118">
        <f>8376-700-3960-1430-105</f>
        <v>2181</v>
      </c>
      <c r="G89" s="118"/>
      <c r="H89" s="22">
        <f>E89+F89-G89</f>
        <v>2881</v>
      </c>
      <c r="I89" s="112"/>
      <c r="IK89" s="2"/>
      <c r="IL89" s="2"/>
      <c r="IM89"/>
      <c r="IN89"/>
      <c r="IO89"/>
      <c r="IP89"/>
      <c r="IQ89"/>
      <c r="IR89"/>
      <c r="IS89"/>
      <c r="IT89"/>
      <c r="IU89"/>
      <c r="IV89"/>
    </row>
    <row r="90" spans="1:256" s="110" customFormat="1" ht="12.75" customHeight="1">
      <c r="A90" s="55"/>
      <c r="B90" s="55"/>
      <c r="C90" s="7">
        <v>4410</v>
      </c>
      <c r="D90" s="130" t="s">
        <v>180</v>
      </c>
      <c r="E90" s="118">
        <v>406</v>
      </c>
      <c r="F90" s="118"/>
      <c r="G90" s="118">
        <f>E90-105</f>
        <v>301</v>
      </c>
      <c r="H90" s="22">
        <f>E90+F90-G90</f>
        <v>105</v>
      </c>
      <c r="I90" s="112"/>
      <c r="IK90" s="2"/>
      <c r="IL90" s="2"/>
      <c r="IM90"/>
      <c r="IN90"/>
      <c r="IO90"/>
      <c r="IP90"/>
      <c r="IQ90"/>
      <c r="IR90"/>
      <c r="IS90"/>
      <c r="IT90"/>
      <c r="IU90"/>
      <c r="IV90"/>
    </row>
    <row r="91" spans="1:256" s="107" customFormat="1" ht="15">
      <c r="A91" s="74">
        <v>754</v>
      </c>
      <c r="B91" s="129" t="s">
        <v>56</v>
      </c>
      <c r="C91" s="129"/>
      <c r="D91" s="129"/>
      <c r="E91" s="105">
        <f>SUM(E92,E99,E101)</f>
        <v>101435</v>
      </c>
      <c r="F91" s="105">
        <f>SUM(F92,F99,F101)</f>
        <v>0</v>
      </c>
      <c r="G91" s="105">
        <f>SUM(G92,G99,G101)</f>
        <v>0</v>
      </c>
      <c r="H91" s="105">
        <f>SUM(H92,H99,H101)</f>
        <v>101435</v>
      </c>
      <c r="I91" s="106"/>
      <c r="IK91" s="2"/>
      <c r="IL91" s="2"/>
      <c r="IM91"/>
      <c r="IN91"/>
      <c r="IO91"/>
      <c r="IP91"/>
      <c r="IQ91"/>
      <c r="IR91"/>
      <c r="IS91"/>
      <c r="IT91"/>
      <c r="IU91"/>
      <c r="IV91"/>
    </row>
    <row r="92" spans="1:256" s="110" customFormat="1" ht="12.75" customHeight="1">
      <c r="A92" s="50"/>
      <c r="B92" s="51">
        <v>75412</v>
      </c>
      <c r="C92" s="52" t="s">
        <v>57</v>
      </c>
      <c r="D92" s="52"/>
      <c r="E92" s="25">
        <f>SUM(E93:E98)</f>
        <v>76535</v>
      </c>
      <c r="F92" s="25">
        <f>SUM(F93:F98)</f>
        <v>0</v>
      </c>
      <c r="G92" s="25">
        <f>SUM(G93:G98)</f>
        <v>0</v>
      </c>
      <c r="H92" s="25">
        <f>SUM(H93:H98)</f>
        <v>76535</v>
      </c>
      <c r="I92" s="109"/>
      <c r="IK92" s="2"/>
      <c r="IL92" s="2"/>
      <c r="IM92"/>
      <c r="IN92"/>
      <c r="IO92"/>
      <c r="IP92"/>
      <c r="IQ92"/>
      <c r="IR92"/>
      <c r="IS92"/>
      <c r="IT92"/>
      <c r="IU92"/>
      <c r="IV92"/>
    </row>
    <row r="93" spans="1:256" s="110" customFormat="1" ht="12.75" customHeight="1">
      <c r="A93" s="50"/>
      <c r="B93" s="124"/>
      <c r="C93" s="131">
        <v>3030</v>
      </c>
      <c r="D93" s="132" t="s">
        <v>179</v>
      </c>
      <c r="E93" s="53">
        <v>3000</v>
      </c>
      <c r="F93" s="53"/>
      <c r="G93" s="53"/>
      <c r="H93" s="22">
        <f>E93+F93-G93</f>
        <v>3000</v>
      </c>
      <c r="I93" s="112"/>
      <c r="IK93" s="2"/>
      <c r="IL93" s="2"/>
      <c r="IM93"/>
      <c r="IN93"/>
      <c r="IO93"/>
      <c r="IP93"/>
      <c r="IQ93"/>
      <c r="IR93"/>
      <c r="IS93"/>
      <c r="IT93"/>
      <c r="IU93"/>
      <c r="IV93"/>
    </row>
    <row r="94" spans="1:9" ht="12.75" customHeight="1">
      <c r="A94" s="50"/>
      <c r="B94" s="124"/>
      <c r="C94" s="114">
        <v>4210</v>
      </c>
      <c r="D94" s="111" t="s">
        <v>155</v>
      </c>
      <c r="E94" s="53">
        <v>12000</v>
      </c>
      <c r="F94" s="53"/>
      <c r="G94" s="53"/>
      <c r="H94" s="22">
        <f>E94+F94-G94</f>
        <v>12000</v>
      </c>
      <c r="I94" s="112"/>
    </row>
    <row r="95" spans="1:9" ht="12.75" customHeight="1">
      <c r="A95" s="50"/>
      <c r="B95" s="124"/>
      <c r="C95" s="114">
        <v>4260</v>
      </c>
      <c r="D95" s="111" t="s">
        <v>184</v>
      </c>
      <c r="E95" s="53">
        <v>5000</v>
      </c>
      <c r="F95" s="53"/>
      <c r="G95" s="53"/>
      <c r="H95" s="22">
        <f>E95+F95-G95</f>
        <v>5000</v>
      </c>
      <c r="I95" s="112"/>
    </row>
    <row r="96" spans="1:9" ht="12.75" customHeight="1">
      <c r="A96" s="50"/>
      <c r="B96" s="124"/>
      <c r="C96" s="114">
        <v>4300</v>
      </c>
      <c r="D96" s="111" t="s">
        <v>175</v>
      </c>
      <c r="E96" s="53">
        <v>5000</v>
      </c>
      <c r="F96" s="53"/>
      <c r="G96" s="53"/>
      <c r="H96" s="22">
        <f>E96+F96-G96</f>
        <v>5000</v>
      </c>
      <c r="I96" s="112"/>
    </row>
    <row r="97" spans="1:9" ht="12.75" customHeight="1">
      <c r="A97" s="50"/>
      <c r="B97" s="124"/>
      <c r="C97" s="114">
        <v>4430</v>
      </c>
      <c r="D97" s="111" t="s">
        <v>156</v>
      </c>
      <c r="E97" s="53">
        <v>3000</v>
      </c>
      <c r="F97" s="53"/>
      <c r="G97" s="53"/>
      <c r="H97" s="22">
        <f>E97+F97-G97</f>
        <v>3000</v>
      </c>
      <c r="I97" s="112"/>
    </row>
    <row r="98" spans="1:9" ht="12.75" customHeight="1">
      <c r="A98" s="50"/>
      <c r="B98" s="124"/>
      <c r="C98" s="114">
        <v>6050</v>
      </c>
      <c r="D98" s="111" t="s">
        <v>150</v>
      </c>
      <c r="E98" s="53">
        <v>48535</v>
      </c>
      <c r="F98" s="53"/>
      <c r="G98" s="53"/>
      <c r="H98" s="22">
        <f>E98+F98-G98</f>
        <v>48535</v>
      </c>
      <c r="I98" s="112"/>
    </row>
    <row r="99" spans="1:9" ht="12.75" customHeight="1">
      <c r="A99" s="50"/>
      <c r="B99" s="51">
        <v>75414</v>
      </c>
      <c r="C99" s="52" t="s">
        <v>59</v>
      </c>
      <c r="D99" s="52"/>
      <c r="E99" s="25">
        <f>SUM(E100:E100)</f>
        <v>500</v>
      </c>
      <c r="F99" s="25">
        <f>SUM(F100:F100)</f>
        <v>0</v>
      </c>
      <c r="G99" s="25">
        <f>SUM(G100:G100)</f>
        <v>0</v>
      </c>
      <c r="H99" s="25">
        <f>SUM(H100:H100)</f>
        <v>500</v>
      </c>
      <c r="I99" s="109"/>
    </row>
    <row r="100" spans="1:256" s="107" customFormat="1" ht="12.75" customHeight="1">
      <c r="A100" s="50"/>
      <c r="B100" s="55"/>
      <c r="C100" s="7">
        <v>4210</v>
      </c>
      <c r="D100" s="111" t="s">
        <v>155</v>
      </c>
      <c r="E100" s="53">
        <v>500</v>
      </c>
      <c r="F100" s="53"/>
      <c r="G100" s="53"/>
      <c r="H100" s="22">
        <f>E100+F100-G100</f>
        <v>500</v>
      </c>
      <c r="I100" s="112"/>
      <c r="IK100" s="2"/>
      <c r="IL100" s="2"/>
      <c r="IM100"/>
      <c r="IN100"/>
      <c r="IO100"/>
      <c r="IP100"/>
      <c r="IQ100"/>
      <c r="IR100"/>
      <c r="IS100"/>
      <c r="IT100"/>
      <c r="IU100"/>
      <c r="IV100"/>
    </row>
    <row r="101" spans="1:256" s="107" customFormat="1" ht="12.75" customHeight="1">
      <c r="A101" s="50"/>
      <c r="B101" s="51">
        <v>75495</v>
      </c>
      <c r="C101" s="52" t="s">
        <v>16</v>
      </c>
      <c r="D101" s="52"/>
      <c r="E101" s="25">
        <f>SUM(E102:E104)</f>
        <v>24400</v>
      </c>
      <c r="F101" s="25">
        <f>SUM(F102:F104)</f>
        <v>0</v>
      </c>
      <c r="G101" s="25">
        <f>SUM(G102:G104)</f>
        <v>0</v>
      </c>
      <c r="H101" s="25">
        <f>SUM(H102:H104)</f>
        <v>24400</v>
      </c>
      <c r="I101" s="112"/>
      <c r="IK101" s="2"/>
      <c r="IL101" s="2"/>
      <c r="IM101"/>
      <c r="IN101"/>
      <c r="IO101"/>
      <c r="IP101"/>
      <c r="IQ101"/>
      <c r="IR101"/>
      <c r="IS101"/>
      <c r="IT101"/>
      <c r="IU101"/>
      <c r="IV101"/>
    </row>
    <row r="102" spans="1:256" s="107" customFormat="1" ht="12.75" customHeight="1">
      <c r="A102" s="50"/>
      <c r="B102" s="124"/>
      <c r="C102" s="7">
        <v>4210</v>
      </c>
      <c r="D102" s="111" t="s">
        <v>155</v>
      </c>
      <c r="E102" s="53">
        <v>0</v>
      </c>
      <c r="F102" s="53"/>
      <c r="G102" s="53"/>
      <c r="H102" s="22">
        <f>E102+F102-G102</f>
        <v>0</v>
      </c>
      <c r="I102" s="112"/>
      <c r="IK102" s="2"/>
      <c r="IL102" s="2"/>
      <c r="IM102"/>
      <c r="IN102"/>
      <c r="IO102"/>
      <c r="IP102"/>
      <c r="IQ102"/>
      <c r="IR102"/>
      <c r="IS102"/>
      <c r="IT102"/>
      <c r="IU102"/>
      <c r="IV102"/>
    </row>
    <row r="103" spans="1:256" s="107" customFormat="1" ht="12.75" customHeight="1">
      <c r="A103" s="50"/>
      <c r="B103" s="124"/>
      <c r="C103" s="114">
        <v>4300</v>
      </c>
      <c r="D103" s="111" t="s">
        <v>175</v>
      </c>
      <c r="E103" s="53">
        <v>1400</v>
      </c>
      <c r="F103" s="53"/>
      <c r="G103" s="53"/>
      <c r="H103" s="22">
        <f>E103+F103-G103</f>
        <v>1400</v>
      </c>
      <c r="I103" s="112"/>
      <c r="IK103" s="2"/>
      <c r="IL103" s="2"/>
      <c r="IM103"/>
      <c r="IN103"/>
      <c r="IO103"/>
      <c r="IP103"/>
      <c r="IQ103"/>
      <c r="IR103"/>
      <c r="IS103"/>
      <c r="IT103"/>
      <c r="IU103"/>
      <c r="IV103"/>
    </row>
    <row r="104" spans="1:256" s="107" customFormat="1" ht="12.75" customHeight="1">
      <c r="A104" s="54"/>
      <c r="B104" s="55"/>
      <c r="C104" s="114">
        <v>6050</v>
      </c>
      <c r="D104" s="111" t="s">
        <v>150</v>
      </c>
      <c r="E104" s="53">
        <v>23000</v>
      </c>
      <c r="F104" s="53"/>
      <c r="G104" s="53"/>
      <c r="H104" s="22">
        <f>E104+F104-G104</f>
        <v>23000</v>
      </c>
      <c r="I104" s="112"/>
      <c r="IK104" s="2"/>
      <c r="IL104" s="2"/>
      <c r="IM104"/>
      <c r="IN104"/>
      <c r="IO104"/>
      <c r="IP104"/>
      <c r="IQ104"/>
      <c r="IR104"/>
      <c r="IS104"/>
      <c r="IT104"/>
      <c r="IU104"/>
      <c r="IV104"/>
    </row>
    <row r="105" spans="1:256" s="107" customFormat="1" ht="45.75" customHeight="1">
      <c r="A105" s="104" t="s">
        <v>60</v>
      </c>
      <c r="B105" s="129" t="s">
        <v>61</v>
      </c>
      <c r="C105" s="129"/>
      <c r="D105" s="129"/>
      <c r="E105" s="105">
        <f>SUM(E106)</f>
        <v>22000</v>
      </c>
      <c r="F105" s="105">
        <f>SUM(F106)</f>
        <v>0</v>
      </c>
      <c r="G105" s="105">
        <f>SUM(G106)</f>
        <v>0</v>
      </c>
      <c r="H105" s="105">
        <f>SUM(H106)</f>
        <v>22000</v>
      </c>
      <c r="I105" s="106"/>
      <c r="IK105" s="2"/>
      <c r="IL105" s="2"/>
      <c r="IM105"/>
      <c r="IN105"/>
      <c r="IO105"/>
      <c r="IP105"/>
      <c r="IQ105"/>
      <c r="IR105"/>
      <c r="IS105"/>
      <c r="IT105"/>
      <c r="IU105"/>
      <c r="IV105"/>
    </row>
    <row r="106" spans="1:256" s="107" customFormat="1" ht="12.75" customHeight="1">
      <c r="A106" s="14"/>
      <c r="B106" s="133">
        <v>75647</v>
      </c>
      <c r="C106" s="134" t="s">
        <v>193</v>
      </c>
      <c r="D106" s="134"/>
      <c r="E106" s="25">
        <f>SUM(E107:E108)</f>
        <v>22000</v>
      </c>
      <c r="F106" s="25">
        <f>SUM(F107:F108)</f>
        <v>0</v>
      </c>
      <c r="G106" s="25">
        <f>SUM(G107:G108)</f>
        <v>0</v>
      </c>
      <c r="H106" s="25">
        <f>SUM(H107:H108)</f>
        <v>22000</v>
      </c>
      <c r="I106" s="109"/>
      <c r="IK106" s="2"/>
      <c r="IL106" s="2"/>
      <c r="IM106"/>
      <c r="IN106"/>
      <c r="IO106"/>
      <c r="IP106"/>
      <c r="IQ106"/>
      <c r="IR106"/>
      <c r="IS106"/>
      <c r="IT106"/>
      <c r="IU106"/>
      <c r="IV106"/>
    </row>
    <row r="107" spans="1:256" s="107" customFormat="1" ht="12.75" customHeight="1">
      <c r="A107" s="14"/>
      <c r="B107" s="135"/>
      <c r="C107" s="7">
        <v>4100</v>
      </c>
      <c r="D107" s="122" t="s">
        <v>170</v>
      </c>
      <c r="E107" s="53">
        <v>19000</v>
      </c>
      <c r="F107" s="53"/>
      <c r="G107" s="53"/>
      <c r="H107" s="22">
        <f>E107+F107-G107</f>
        <v>19000</v>
      </c>
      <c r="I107" s="112"/>
      <c r="IK107" s="2"/>
      <c r="IL107" s="2"/>
      <c r="IM107"/>
      <c r="IN107"/>
      <c r="IO107"/>
      <c r="IP107"/>
      <c r="IQ107"/>
      <c r="IR107"/>
      <c r="IS107"/>
      <c r="IT107"/>
      <c r="IU107"/>
      <c r="IV107"/>
    </row>
    <row r="108" spans="1:256" s="107" customFormat="1" ht="12.75" customHeight="1">
      <c r="A108" s="14"/>
      <c r="B108" s="135"/>
      <c r="C108" s="114">
        <v>4300</v>
      </c>
      <c r="D108" s="111" t="s">
        <v>175</v>
      </c>
      <c r="E108" s="53">
        <v>3000</v>
      </c>
      <c r="F108" s="53"/>
      <c r="G108" s="53"/>
      <c r="H108" s="22">
        <f>E108+F108-G108</f>
        <v>3000</v>
      </c>
      <c r="I108" s="112"/>
      <c r="IK108" s="2"/>
      <c r="IL108" s="2"/>
      <c r="IM108"/>
      <c r="IN108"/>
      <c r="IO108"/>
      <c r="IP108"/>
      <c r="IQ108"/>
      <c r="IR108"/>
      <c r="IS108"/>
      <c r="IT108"/>
      <c r="IU108"/>
      <c r="IV108"/>
    </row>
    <row r="109" spans="1:256" s="110" customFormat="1" ht="13.5">
      <c r="A109" s="74">
        <v>757</v>
      </c>
      <c r="B109" s="75" t="s">
        <v>194</v>
      </c>
      <c r="C109" s="75"/>
      <c r="D109" s="75"/>
      <c r="E109" s="105">
        <f>SUM(E110)</f>
        <v>30000</v>
      </c>
      <c r="F109" s="105">
        <f>SUM(F110)</f>
        <v>0</v>
      </c>
      <c r="G109" s="105">
        <f>SUM(G110)</f>
        <v>0</v>
      </c>
      <c r="H109" s="105">
        <f>SUM(H110)</f>
        <v>30000</v>
      </c>
      <c r="I109" s="106"/>
      <c r="IK109" s="2"/>
      <c r="IL109" s="2"/>
      <c r="IM109"/>
      <c r="IN109"/>
      <c r="IO109"/>
      <c r="IP109"/>
      <c r="IQ109"/>
      <c r="IR109"/>
      <c r="IS109"/>
      <c r="IT109"/>
      <c r="IU109"/>
      <c r="IV109"/>
    </row>
    <row r="110" spans="1:9" ht="12.75" customHeight="1">
      <c r="A110" s="50"/>
      <c r="B110" s="77">
        <v>75702</v>
      </c>
      <c r="C110" s="136" t="s">
        <v>195</v>
      </c>
      <c r="D110" s="136"/>
      <c r="E110" s="25">
        <f>SUM(E111)</f>
        <v>30000</v>
      </c>
      <c r="F110" s="25">
        <f>SUM(F111)</f>
        <v>0</v>
      </c>
      <c r="G110" s="25">
        <f>SUM(G111)</f>
        <v>0</v>
      </c>
      <c r="H110" s="25">
        <f>SUM(H111)</f>
        <v>30000</v>
      </c>
      <c r="I110" s="109"/>
    </row>
    <row r="111" spans="1:256" s="107" customFormat="1" ht="26.25" customHeight="1">
      <c r="A111" s="54"/>
      <c r="B111" s="137"/>
      <c r="C111" s="7">
        <v>8070</v>
      </c>
      <c r="D111" s="27" t="s">
        <v>196</v>
      </c>
      <c r="E111" s="53">
        <v>30000</v>
      </c>
      <c r="F111" s="53"/>
      <c r="G111" s="53"/>
      <c r="H111" s="22">
        <f>E111+F111-G111</f>
        <v>30000</v>
      </c>
      <c r="I111" s="112"/>
      <c r="IK111" s="2"/>
      <c r="IL111" s="2"/>
      <c r="IM111"/>
      <c r="IN111"/>
      <c r="IO111"/>
      <c r="IP111"/>
      <c r="IQ111"/>
      <c r="IR111"/>
      <c r="IS111"/>
      <c r="IT111"/>
      <c r="IU111"/>
      <c r="IV111"/>
    </row>
    <row r="112" spans="1:256" s="110" customFormat="1" ht="15.75" customHeight="1">
      <c r="A112" s="74">
        <v>758</v>
      </c>
      <c r="B112" s="75" t="s">
        <v>101</v>
      </c>
      <c r="C112" s="75"/>
      <c r="D112" s="75"/>
      <c r="E112" s="105">
        <f>SUM(E113)</f>
        <v>47000</v>
      </c>
      <c r="F112" s="105">
        <f>SUM(F113)</f>
        <v>0</v>
      </c>
      <c r="G112" s="105">
        <f>SUM(G113)</f>
        <v>13000</v>
      </c>
      <c r="H112" s="105">
        <f>SUM(H113)</f>
        <v>34000</v>
      </c>
      <c r="I112" s="106"/>
      <c r="IK112" s="2"/>
      <c r="IL112" s="2"/>
      <c r="IM112"/>
      <c r="IN112"/>
      <c r="IO112"/>
      <c r="IP112"/>
      <c r="IQ112"/>
      <c r="IR112"/>
      <c r="IS112"/>
      <c r="IT112"/>
      <c r="IU112"/>
      <c r="IV112"/>
    </row>
    <row r="113" spans="1:9" ht="15">
      <c r="A113" s="50"/>
      <c r="B113" s="51">
        <v>75818</v>
      </c>
      <c r="C113" s="52" t="s">
        <v>197</v>
      </c>
      <c r="D113" s="52"/>
      <c r="E113" s="25">
        <f>SUM(E114)</f>
        <v>47000</v>
      </c>
      <c r="F113" s="25">
        <f>SUM(F114)</f>
        <v>0</v>
      </c>
      <c r="G113" s="25">
        <f>SUM(G114)</f>
        <v>13000</v>
      </c>
      <c r="H113" s="25">
        <f>SUM(H114)</f>
        <v>34000</v>
      </c>
      <c r="I113" s="109"/>
    </row>
    <row r="114" spans="1:256" s="107" customFormat="1" ht="15">
      <c r="A114" s="54"/>
      <c r="B114" s="55"/>
      <c r="C114" s="7">
        <v>4810</v>
      </c>
      <c r="D114" s="111" t="s">
        <v>198</v>
      </c>
      <c r="E114" s="21">
        <v>47000</v>
      </c>
      <c r="F114" s="21"/>
      <c r="G114" s="21">
        <v>13000</v>
      </c>
      <c r="H114" s="22">
        <f>E114+F114-G114</f>
        <v>34000</v>
      </c>
      <c r="I114" s="112"/>
      <c r="IK114" s="2"/>
      <c r="IL114" s="2"/>
      <c r="IM114"/>
      <c r="IN114"/>
      <c r="IO114"/>
      <c r="IP114"/>
      <c r="IQ114"/>
      <c r="IR114"/>
      <c r="IS114"/>
      <c r="IT114"/>
      <c r="IU114"/>
      <c r="IV114"/>
    </row>
    <row r="115" spans="1:256" s="107" customFormat="1" ht="15">
      <c r="A115" s="74">
        <v>801</v>
      </c>
      <c r="B115" s="75" t="s">
        <v>114</v>
      </c>
      <c r="C115" s="75"/>
      <c r="D115" s="75"/>
      <c r="E115" s="105">
        <f>SUM(E116,E135,E144,E163,E172,E176)</f>
        <v>2286005</v>
      </c>
      <c r="F115" s="105">
        <f>SUM(F116,F135,F144,F163,F172,F176)</f>
        <v>35209</v>
      </c>
      <c r="G115" s="105">
        <f>SUM(G116,G135,G144,G163,G172,G176)</f>
        <v>31414</v>
      </c>
      <c r="H115" s="105">
        <f>SUM(H116,H135,H144,H163,H172,H176)</f>
        <v>2289800</v>
      </c>
      <c r="I115" s="106"/>
      <c r="IK115" s="2"/>
      <c r="IL115" s="2"/>
      <c r="IM115"/>
      <c r="IN115"/>
      <c r="IO115"/>
      <c r="IP115"/>
      <c r="IQ115"/>
      <c r="IR115"/>
      <c r="IS115"/>
      <c r="IT115"/>
      <c r="IU115"/>
      <c r="IV115"/>
    </row>
    <row r="116" spans="1:256" s="107" customFormat="1" ht="12.75" customHeight="1">
      <c r="A116" s="50"/>
      <c r="B116" s="77">
        <v>80101</v>
      </c>
      <c r="C116" s="78" t="s">
        <v>115</v>
      </c>
      <c r="D116" s="78"/>
      <c r="E116" s="138">
        <f>SUM(E117:E134)</f>
        <v>1266741</v>
      </c>
      <c r="F116" s="138">
        <f>SUM(F117:F134)</f>
        <v>20200</v>
      </c>
      <c r="G116" s="138">
        <f>SUM(G117:G134)</f>
        <v>20464</v>
      </c>
      <c r="H116" s="138">
        <f>SUM(H117:H134)</f>
        <v>1266477</v>
      </c>
      <c r="I116" s="139"/>
      <c r="IK116" s="2"/>
      <c r="IL116" s="2"/>
      <c r="IM116"/>
      <c r="IN116"/>
      <c r="IO116"/>
      <c r="IP116"/>
      <c r="IQ116"/>
      <c r="IR116"/>
      <c r="IS116"/>
      <c r="IT116"/>
      <c r="IU116"/>
      <c r="IV116"/>
    </row>
    <row r="117" spans="1:256" s="107" customFormat="1" ht="12.75" customHeight="1">
      <c r="A117" s="50"/>
      <c r="B117" s="125"/>
      <c r="C117" s="7">
        <v>3020</v>
      </c>
      <c r="D117" s="130" t="s">
        <v>182</v>
      </c>
      <c r="E117" s="21">
        <f>2a!E5+2a!E24</f>
        <v>69700</v>
      </c>
      <c r="F117" s="21">
        <f>2a!F5+2a!F24</f>
        <v>0</v>
      </c>
      <c r="G117" s="21">
        <f>2a!G5+2a!G24</f>
        <v>0</v>
      </c>
      <c r="H117" s="21">
        <f>2a!H5+2a!H24</f>
        <v>69700</v>
      </c>
      <c r="I117" s="140"/>
      <c r="IK117" s="2"/>
      <c r="IL117" s="2"/>
      <c r="IM117"/>
      <c r="IN117"/>
      <c r="IO117"/>
      <c r="IP117"/>
      <c r="IQ117"/>
      <c r="IR117"/>
      <c r="IS117"/>
      <c r="IT117"/>
      <c r="IU117"/>
      <c r="IV117"/>
    </row>
    <row r="118" spans="1:256" s="107" customFormat="1" ht="12.75" customHeight="1">
      <c r="A118" s="50"/>
      <c r="B118" s="125"/>
      <c r="C118" s="114">
        <v>3040</v>
      </c>
      <c r="D118" s="141" t="s">
        <v>183</v>
      </c>
      <c r="E118" s="21">
        <f>2a!E6+2a!E25</f>
        <v>7500</v>
      </c>
      <c r="F118" s="21">
        <f>2a!F6+2a!F25</f>
        <v>0</v>
      </c>
      <c r="G118" s="21">
        <f>2a!G6+2a!G25</f>
        <v>464</v>
      </c>
      <c r="H118" s="21">
        <f>2a!H6+2a!H25</f>
        <v>7036</v>
      </c>
      <c r="I118" s="140"/>
      <c r="IK118" s="2"/>
      <c r="IL118" s="2"/>
      <c r="IM118"/>
      <c r="IN118"/>
      <c r="IO118"/>
      <c r="IP118"/>
      <c r="IQ118"/>
      <c r="IR118"/>
      <c r="IS118"/>
      <c r="IT118"/>
      <c r="IU118"/>
      <c r="IV118"/>
    </row>
    <row r="119" spans="1:256" s="107" customFormat="1" ht="12.75" customHeight="1">
      <c r="A119" s="50"/>
      <c r="B119" s="125"/>
      <c r="C119" s="7">
        <v>4010</v>
      </c>
      <c r="D119" s="130" t="s">
        <v>169</v>
      </c>
      <c r="E119" s="21">
        <f>2a!E7+2a!E26</f>
        <v>741234</v>
      </c>
      <c r="F119" s="21">
        <f>2a!F7+2a!F26</f>
        <v>0</v>
      </c>
      <c r="G119" s="21">
        <f>2a!G7+2a!G26</f>
        <v>0</v>
      </c>
      <c r="H119" s="21">
        <f>2a!H7+2a!H26</f>
        <v>741234</v>
      </c>
      <c r="I119" s="140"/>
      <c r="IK119" s="2"/>
      <c r="IL119" s="2"/>
      <c r="IM119"/>
      <c r="IN119"/>
      <c r="IO119"/>
      <c r="IP119"/>
      <c r="IQ119"/>
      <c r="IR119"/>
      <c r="IS119"/>
      <c r="IT119"/>
      <c r="IU119"/>
      <c r="IV119"/>
    </row>
    <row r="120" spans="1:256" s="107" customFormat="1" ht="12.75" customHeight="1">
      <c r="A120" s="50"/>
      <c r="B120" s="125"/>
      <c r="C120" s="7">
        <v>4040</v>
      </c>
      <c r="D120" s="130" t="s">
        <v>199</v>
      </c>
      <c r="E120" s="21">
        <f>2a!E8+2a!E27</f>
        <v>60200</v>
      </c>
      <c r="F120" s="21">
        <f>2a!F8+2a!F27</f>
        <v>200</v>
      </c>
      <c r="G120" s="21">
        <f>2a!G8+2a!G27</f>
        <v>0</v>
      </c>
      <c r="H120" s="21">
        <f>2a!H8+2a!H27</f>
        <v>60400</v>
      </c>
      <c r="I120" s="140"/>
      <c r="IK120" s="2"/>
      <c r="IL120" s="2"/>
      <c r="IM120"/>
      <c r="IN120"/>
      <c r="IO120"/>
      <c r="IP120"/>
      <c r="IQ120"/>
      <c r="IR120"/>
      <c r="IS120"/>
      <c r="IT120"/>
      <c r="IU120"/>
      <c r="IV120"/>
    </row>
    <row r="121" spans="1:256" s="107" customFormat="1" ht="12.75" customHeight="1">
      <c r="A121" s="50"/>
      <c r="B121" s="125"/>
      <c r="C121" s="7">
        <v>4110</v>
      </c>
      <c r="D121" s="130" t="s">
        <v>171</v>
      </c>
      <c r="E121" s="21">
        <f>2a!E9+2a!E28</f>
        <v>140400</v>
      </c>
      <c r="F121" s="21">
        <f>2a!F9+2a!F28</f>
        <v>0</v>
      </c>
      <c r="G121" s="21">
        <f>2a!G9+2a!G28</f>
        <v>0</v>
      </c>
      <c r="H121" s="21">
        <f>2a!H9+2a!H28</f>
        <v>140400</v>
      </c>
      <c r="I121" s="140"/>
      <c r="IK121" s="2"/>
      <c r="IL121" s="2"/>
      <c r="IM121"/>
      <c r="IN121"/>
      <c r="IO121"/>
      <c r="IP121"/>
      <c r="IQ121"/>
      <c r="IR121"/>
      <c r="IS121"/>
      <c r="IT121"/>
      <c r="IU121"/>
      <c r="IV121"/>
    </row>
    <row r="122" spans="1:256" s="107" customFormat="1" ht="12.75" customHeight="1">
      <c r="A122" s="50"/>
      <c r="B122" s="125"/>
      <c r="C122" s="7">
        <v>4120</v>
      </c>
      <c r="D122" s="130" t="s">
        <v>172</v>
      </c>
      <c r="E122" s="21">
        <f>2a!E10+2a!E29</f>
        <v>20200</v>
      </c>
      <c r="F122" s="21">
        <f>2a!F10+2a!F29</f>
        <v>0</v>
      </c>
      <c r="G122" s="21">
        <f>2a!G10+2a!G29</f>
        <v>0</v>
      </c>
      <c r="H122" s="21">
        <f>2a!H10+2a!H29</f>
        <v>20200</v>
      </c>
      <c r="I122" s="140"/>
      <c r="IK122" s="2"/>
      <c r="IL122" s="2"/>
      <c r="IM122"/>
      <c r="IN122"/>
      <c r="IO122"/>
      <c r="IP122"/>
      <c r="IQ122"/>
      <c r="IR122"/>
      <c r="IS122"/>
      <c r="IT122"/>
      <c r="IU122"/>
      <c r="IV122"/>
    </row>
    <row r="123" spans="1:256" s="107" customFormat="1" ht="12.75" customHeight="1">
      <c r="A123" s="50"/>
      <c r="B123" s="125"/>
      <c r="C123" s="7">
        <v>4210</v>
      </c>
      <c r="D123" s="130" t="s">
        <v>155</v>
      </c>
      <c r="E123" s="21">
        <f>2a!E11+2a!E30</f>
        <v>96000</v>
      </c>
      <c r="F123" s="21">
        <f>2a!F11+2a!F30</f>
        <v>0</v>
      </c>
      <c r="G123" s="21">
        <f>2a!G11+2a!G30</f>
        <v>20000</v>
      </c>
      <c r="H123" s="21">
        <f>2a!H11+2a!H30</f>
        <v>76000</v>
      </c>
      <c r="I123" s="140"/>
      <c r="IK123" s="2"/>
      <c r="IL123" s="2"/>
      <c r="IM123"/>
      <c r="IN123"/>
      <c r="IO123"/>
      <c r="IP123"/>
      <c r="IQ123"/>
      <c r="IR123"/>
      <c r="IS123"/>
      <c r="IT123"/>
      <c r="IU123"/>
      <c r="IV123"/>
    </row>
    <row r="124" spans="1:256" s="107" customFormat="1" ht="12.75" customHeight="1">
      <c r="A124" s="50"/>
      <c r="B124" s="125"/>
      <c r="C124" s="7">
        <v>4240</v>
      </c>
      <c r="D124" s="130" t="s">
        <v>200</v>
      </c>
      <c r="E124" s="21">
        <f>2a!E12+2a!E31</f>
        <v>1500</v>
      </c>
      <c r="F124" s="21">
        <f>2a!F12+2a!F31</f>
        <v>0</v>
      </c>
      <c r="G124" s="21">
        <f>2a!G12+2a!G31</f>
        <v>0</v>
      </c>
      <c r="H124" s="21">
        <f>2a!H12+2a!H31</f>
        <v>1500</v>
      </c>
      <c r="I124" s="140"/>
      <c r="IK124" s="2"/>
      <c r="IL124" s="2"/>
      <c r="IM124"/>
      <c r="IN124"/>
      <c r="IO124"/>
      <c r="IP124"/>
      <c r="IQ124"/>
      <c r="IR124"/>
      <c r="IS124"/>
      <c r="IT124"/>
      <c r="IU124"/>
      <c r="IV124"/>
    </row>
    <row r="125" spans="1:256" s="107" customFormat="1" ht="12.75" customHeight="1">
      <c r="A125" s="50"/>
      <c r="B125" s="125"/>
      <c r="C125" s="7">
        <v>4260</v>
      </c>
      <c r="D125" s="130" t="s">
        <v>184</v>
      </c>
      <c r="E125" s="21">
        <f>2a!E13+2a!E32</f>
        <v>12000</v>
      </c>
      <c r="F125" s="21">
        <f>2a!F13+2a!F32</f>
        <v>0</v>
      </c>
      <c r="G125" s="21">
        <f>2a!G13+2a!G32</f>
        <v>0</v>
      </c>
      <c r="H125" s="21">
        <f>2a!H13+2a!H32</f>
        <v>12000</v>
      </c>
      <c r="I125" s="140"/>
      <c r="IK125" s="2"/>
      <c r="IL125" s="2"/>
      <c r="IM125"/>
      <c r="IN125"/>
      <c r="IO125"/>
      <c r="IP125"/>
      <c r="IQ125"/>
      <c r="IR125"/>
      <c r="IS125"/>
      <c r="IT125"/>
      <c r="IU125"/>
      <c r="IV125"/>
    </row>
    <row r="126" spans="1:256" s="107" customFormat="1" ht="12.75" customHeight="1">
      <c r="A126" s="50"/>
      <c r="B126" s="125"/>
      <c r="C126" s="114">
        <v>4270</v>
      </c>
      <c r="D126" s="111" t="s">
        <v>201</v>
      </c>
      <c r="E126" s="21">
        <f>2a!E14+2a!E33</f>
        <v>20000</v>
      </c>
      <c r="F126" s="21">
        <f>2a!F14+2a!F33</f>
        <v>20000</v>
      </c>
      <c r="G126" s="21">
        <f>2a!G14+2a!G33</f>
        <v>0</v>
      </c>
      <c r="H126" s="21">
        <f>2a!H14+2a!H33</f>
        <v>40000</v>
      </c>
      <c r="I126" s="140"/>
      <c r="IK126" s="2"/>
      <c r="IL126" s="2"/>
      <c r="IM126"/>
      <c r="IN126"/>
      <c r="IO126"/>
      <c r="IP126"/>
      <c r="IQ126"/>
      <c r="IR126"/>
      <c r="IS126"/>
      <c r="IT126"/>
      <c r="IU126"/>
      <c r="IV126"/>
    </row>
    <row r="127" spans="1:256" s="107" customFormat="1" ht="12.75" customHeight="1">
      <c r="A127" s="50"/>
      <c r="B127" s="125"/>
      <c r="C127" s="7">
        <v>4300</v>
      </c>
      <c r="D127" s="130" t="s">
        <v>175</v>
      </c>
      <c r="E127" s="21">
        <f>2a!E15+2a!E34</f>
        <v>20000</v>
      </c>
      <c r="F127" s="21">
        <f>2a!F15+2a!F34</f>
        <v>0</v>
      </c>
      <c r="G127" s="21">
        <f>2a!G15+2a!G34</f>
        <v>0</v>
      </c>
      <c r="H127" s="21">
        <f>2a!H15+2a!H34</f>
        <v>20000</v>
      </c>
      <c r="I127" s="140"/>
      <c r="IK127" s="2"/>
      <c r="IL127" s="2"/>
      <c r="IM127"/>
      <c r="IN127"/>
      <c r="IO127"/>
      <c r="IP127"/>
      <c r="IQ127"/>
      <c r="IR127"/>
      <c r="IS127"/>
      <c r="IT127"/>
      <c r="IU127"/>
      <c r="IV127"/>
    </row>
    <row r="128" spans="1:256" s="107" customFormat="1" ht="12.75" customHeight="1">
      <c r="A128" s="50"/>
      <c r="B128" s="125"/>
      <c r="C128" s="114">
        <v>4350</v>
      </c>
      <c r="D128" s="111" t="s">
        <v>185</v>
      </c>
      <c r="E128" s="21">
        <f>2a!E16+2a!E35</f>
        <v>2000</v>
      </c>
      <c r="F128" s="21">
        <f>2a!F16+2a!F35</f>
        <v>0</v>
      </c>
      <c r="G128" s="21">
        <f>2a!G16+2a!G35</f>
        <v>0</v>
      </c>
      <c r="H128" s="21">
        <f>2a!H16+2a!H35</f>
        <v>2000</v>
      </c>
      <c r="I128" s="140"/>
      <c r="IK128" s="2"/>
      <c r="IL128" s="2"/>
      <c r="IM128"/>
      <c r="IN128"/>
      <c r="IO128"/>
      <c r="IP128"/>
      <c r="IQ128"/>
      <c r="IR128"/>
      <c r="IS128"/>
      <c r="IT128"/>
      <c r="IU128"/>
      <c r="IV128"/>
    </row>
    <row r="129" spans="1:256" s="107" customFormat="1" ht="12.75" customHeight="1">
      <c r="A129" s="50"/>
      <c r="B129" s="125"/>
      <c r="C129" s="114">
        <v>4370</v>
      </c>
      <c r="D129" s="111" t="s">
        <v>187</v>
      </c>
      <c r="E129" s="21">
        <f>2a!E17+2a!E36</f>
        <v>4000</v>
      </c>
      <c r="F129" s="21">
        <f>2a!F17+2a!F36</f>
        <v>0</v>
      </c>
      <c r="G129" s="21">
        <f>2a!G17+2a!G36</f>
        <v>0</v>
      </c>
      <c r="H129" s="21">
        <f>2a!H17+2a!H36</f>
        <v>4000</v>
      </c>
      <c r="I129" s="140"/>
      <c r="IK129" s="2"/>
      <c r="IL129" s="2"/>
      <c r="IM129"/>
      <c r="IN129"/>
      <c r="IO129"/>
      <c r="IP129"/>
      <c r="IQ129"/>
      <c r="IR129"/>
      <c r="IS129"/>
      <c r="IT129"/>
      <c r="IU129"/>
      <c r="IV129"/>
    </row>
    <row r="130" spans="1:256" s="107" customFormat="1" ht="12.75" customHeight="1">
      <c r="A130" s="50"/>
      <c r="B130" s="125"/>
      <c r="C130" s="7">
        <v>4410</v>
      </c>
      <c r="D130" s="130" t="s">
        <v>180</v>
      </c>
      <c r="E130" s="21">
        <f>2a!E18+2a!E37</f>
        <v>2500</v>
      </c>
      <c r="F130" s="21">
        <f>2a!F18+2a!F37</f>
        <v>0</v>
      </c>
      <c r="G130" s="21">
        <f>2a!G18+2a!G37</f>
        <v>0</v>
      </c>
      <c r="H130" s="21">
        <f>2a!H18+2a!H37</f>
        <v>2500</v>
      </c>
      <c r="I130" s="140"/>
      <c r="IK130" s="2"/>
      <c r="IL130" s="2"/>
      <c r="IM130"/>
      <c r="IN130"/>
      <c r="IO130"/>
      <c r="IP130"/>
      <c r="IQ130"/>
      <c r="IR130"/>
      <c r="IS130"/>
      <c r="IT130"/>
      <c r="IU130"/>
      <c r="IV130"/>
    </row>
    <row r="131" spans="1:256" s="107" customFormat="1" ht="12.75" customHeight="1">
      <c r="A131" s="50"/>
      <c r="B131" s="125"/>
      <c r="C131" s="7">
        <v>4430</v>
      </c>
      <c r="D131" s="130" t="s">
        <v>156</v>
      </c>
      <c r="E131" s="21">
        <f>2a!E19+2a!E38</f>
        <v>1000</v>
      </c>
      <c r="F131" s="21">
        <f>2a!F19+2a!F38</f>
        <v>0</v>
      </c>
      <c r="G131" s="21">
        <f>2a!G19+2a!G38</f>
        <v>0</v>
      </c>
      <c r="H131" s="21">
        <f>2a!H19+2a!H38</f>
        <v>1000</v>
      </c>
      <c r="I131" s="140"/>
      <c r="IK131" s="2"/>
      <c r="IL131" s="2"/>
      <c r="IM131"/>
      <c r="IN131"/>
      <c r="IO131"/>
      <c r="IP131"/>
      <c r="IQ131"/>
      <c r="IR131"/>
      <c r="IS131"/>
      <c r="IT131"/>
      <c r="IU131"/>
      <c r="IV131"/>
    </row>
    <row r="132" spans="1:256" s="107" customFormat="1" ht="12.75" customHeight="1">
      <c r="A132" s="50"/>
      <c r="B132" s="125"/>
      <c r="C132" s="7">
        <v>4440</v>
      </c>
      <c r="D132" s="111" t="s">
        <v>174</v>
      </c>
      <c r="E132" s="21">
        <f>2a!E20+2a!E39</f>
        <v>61507</v>
      </c>
      <c r="F132" s="21">
        <f>2a!F20+2a!F39</f>
        <v>0</v>
      </c>
      <c r="G132" s="21">
        <f>2a!G20+2a!G39</f>
        <v>0</v>
      </c>
      <c r="H132" s="21">
        <f>2a!H20+2a!H39</f>
        <v>61507</v>
      </c>
      <c r="I132" s="140"/>
      <c r="IK132" s="2"/>
      <c r="IL132" s="2"/>
      <c r="IM132"/>
      <c r="IN132"/>
      <c r="IO132"/>
      <c r="IP132"/>
      <c r="IQ132"/>
      <c r="IR132"/>
      <c r="IS132"/>
      <c r="IT132"/>
      <c r="IU132"/>
      <c r="IV132"/>
    </row>
    <row r="133" spans="1:256" s="107" customFormat="1" ht="24.75">
      <c r="A133" s="50"/>
      <c r="B133" s="125"/>
      <c r="C133" s="114">
        <v>4740</v>
      </c>
      <c r="D133" s="27" t="s">
        <v>189</v>
      </c>
      <c r="E133" s="21">
        <f>2a!E21+2a!E40</f>
        <v>2400</v>
      </c>
      <c r="F133" s="21">
        <f>2a!F21+2a!F40</f>
        <v>0</v>
      </c>
      <c r="G133" s="21">
        <f>2a!G21+2a!G40</f>
        <v>0</v>
      </c>
      <c r="H133" s="21">
        <f>2a!H21+2a!H40</f>
        <v>2400</v>
      </c>
      <c r="I133" s="140"/>
      <c r="IK133" s="2"/>
      <c r="IL133" s="2"/>
      <c r="IM133"/>
      <c r="IN133"/>
      <c r="IO133"/>
      <c r="IP133"/>
      <c r="IQ133"/>
      <c r="IR133"/>
      <c r="IS133"/>
      <c r="IT133"/>
      <c r="IU133"/>
      <c r="IV133"/>
    </row>
    <row r="134" spans="1:256" s="110" customFormat="1" ht="12.75" customHeight="1">
      <c r="A134" s="50"/>
      <c r="B134" s="126"/>
      <c r="C134" s="114">
        <v>4750</v>
      </c>
      <c r="D134" s="27" t="s">
        <v>190</v>
      </c>
      <c r="E134" s="21">
        <f>2a!E22+2a!E41</f>
        <v>4600</v>
      </c>
      <c r="F134" s="21">
        <f>2a!F22+2a!F41</f>
        <v>0</v>
      </c>
      <c r="G134" s="21">
        <f>2a!G22+2a!G41</f>
        <v>0</v>
      </c>
      <c r="H134" s="21">
        <f>2a!H22+2a!H41</f>
        <v>4600</v>
      </c>
      <c r="I134" s="140"/>
      <c r="IK134" s="2"/>
      <c r="IL134" s="2"/>
      <c r="IM134"/>
      <c r="IN134"/>
      <c r="IO134"/>
      <c r="IP134"/>
      <c r="IQ134"/>
      <c r="IR134"/>
      <c r="IS134"/>
      <c r="IT134"/>
      <c r="IU134"/>
      <c r="IV134"/>
    </row>
    <row r="135" spans="1:9" ht="12.75" customHeight="1">
      <c r="A135" s="117"/>
      <c r="B135" s="51">
        <v>80104</v>
      </c>
      <c r="C135" s="142" t="s">
        <v>202</v>
      </c>
      <c r="D135" s="142"/>
      <c r="E135" s="138">
        <f>SUM(E136:E143)</f>
        <v>81286</v>
      </c>
      <c r="F135" s="138">
        <f>SUM(F136:F143)</f>
        <v>464</v>
      </c>
      <c r="G135" s="138">
        <f>SUM(G136:G143)</f>
        <v>0</v>
      </c>
      <c r="H135" s="138">
        <f>SUM(H136:H143)</f>
        <v>81750</v>
      </c>
      <c r="I135" s="139"/>
    </row>
    <row r="136" spans="1:9" ht="12.75" customHeight="1">
      <c r="A136" s="117"/>
      <c r="B136" s="124"/>
      <c r="C136" s="7">
        <v>3020</v>
      </c>
      <c r="D136" s="130" t="s">
        <v>182</v>
      </c>
      <c r="E136" s="21">
        <f>2a!E43+2a!E52</f>
        <v>5100</v>
      </c>
      <c r="F136" s="21">
        <f>2a!F43+2a!F52</f>
        <v>0</v>
      </c>
      <c r="G136" s="21">
        <f>2a!G43+2a!G52</f>
        <v>0</v>
      </c>
      <c r="H136" s="21">
        <f>2a!H43+2a!H52</f>
        <v>5100</v>
      </c>
      <c r="I136" s="140"/>
    </row>
    <row r="137" spans="1:9" ht="12.75" customHeight="1">
      <c r="A137" s="117"/>
      <c r="B137" s="143"/>
      <c r="C137" s="114">
        <v>3040</v>
      </c>
      <c r="D137" s="141" t="s">
        <v>183</v>
      </c>
      <c r="E137" s="21">
        <f>2a!E44+2a!E53</f>
        <v>1000</v>
      </c>
      <c r="F137" s="21">
        <f>2a!F44+2a!F53</f>
        <v>464</v>
      </c>
      <c r="G137" s="21">
        <f>2a!G44+2a!G53</f>
        <v>0</v>
      </c>
      <c r="H137" s="21">
        <f>2a!H44+2a!H53</f>
        <v>1464</v>
      </c>
      <c r="I137" s="140"/>
    </row>
    <row r="138" spans="1:9" ht="12.75" customHeight="1">
      <c r="A138" s="117"/>
      <c r="B138" s="143"/>
      <c r="C138" s="7">
        <v>4010</v>
      </c>
      <c r="D138" s="130" t="s">
        <v>169</v>
      </c>
      <c r="E138" s="21">
        <f>2a!E45+2a!E54</f>
        <v>53200</v>
      </c>
      <c r="F138" s="21">
        <f>2a!F45+2a!F54</f>
        <v>0</v>
      </c>
      <c r="G138" s="21">
        <f>2a!G45+2a!G54</f>
        <v>0</v>
      </c>
      <c r="H138" s="21">
        <f>2a!H45+2a!H54</f>
        <v>53200</v>
      </c>
      <c r="I138" s="140"/>
    </row>
    <row r="139" spans="1:9" ht="12.75" customHeight="1">
      <c r="A139" s="117"/>
      <c r="B139" s="143"/>
      <c r="C139" s="7">
        <v>4040</v>
      </c>
      <c r="D139" s="130" t="s">
        <v>177</v>
      </c>
      <c r="E139" s="21">
        <f>2a!E46+2a!E55</f>
        <v>6050</v>
      </c>
      <c r="F139" s="21">
        <f>2a!F46+2a!F55</f>
        <v>0</v>
      </c>
      <c r="G139" s="21">
        <f>2a!G46+2a!G55</f>
        <v>0</v>
      </c>
      <c r="H139" s="21">
        <f>2a!H46+2a!H55</f>
        <v>6050</v>
      </c>
      <c r="I139" s="140"/>
    </row>
    <row r="140" spans="1:9" ht="12.75" customHeight="1">
      <c r="A140" s="117"/>
      <c r="B140" s="143"/>
      <c r="C140" s="7">
        <v>4110</v>
      </c>
      <c r="D140" s="130" t="s">
        <v>171</v>
      </c>
      <c r="E140" s="21">
        <f>2a!E47+2a!E56</f>
        <v>10300</v>
      </c>
      <c r="F140" s="21">
        <f>2a!F47+2a!F56</f>
        <v>0</v>
      </c>
      <c r="G140" s="21">
        <f>2a!G47+2a!G56</f>
        <v>0</v>
      </c>
      <c r="H140" s="21">
        <f>2a!H47+2a!H56</f>
        <v>10300</v>
      </c>
      <c r="I140" s="140"/>
    </row>
    <row r="141" spans="1:9" ht="12.75" customHeight="1">
      <c r="A141" s="117"/>
      <c r="B141" s="143"/>
      <c r="C141" s="7">
        <v>4120</v>
      </c>
      <c r="D141" s="130" t="s">
        <v>172</v>
      </c>
      <c r="E141" s="21">
        <f>2a!E48+2a!E57</f>
        <v>1470</v>
      </c>
      <c r="F141" s="21">
        <f>2a!F48+2a!F57</f>
        <v>0</v>
      </c>
      <c r="G141" s="21">
        <f>2a!G48+2a!G57</f>
        <v>0</v>
      </c>
      <c r="H141" s="21">
        <f>2a!H48+2a!H57</f>
        <v>1470</v>
      </c>
      <c r="I141" s="140"/>
    </row>
    <row r="142" spans="1:9" ht="12.75" customHeight="1">
      <c r="A142" s="117"/>
      <c r="B142" s="143"/>
      <c r="C142" s="7">
        <v>4410</v>
      </c>
      <c r="D142" s="130" t="s">
        <v>180</v>
      </c>
      <c r="E142" s="21">
        <f>2a!E49+2a!E58</f>
        <v>200</v>
      </c>
      <c r="F142" s="21">
        <f>2a!F49+2a!F58</f>
        <v>0</v>
      </c>
      <c r="G142" s="21">
        <f>2a!G49+2a!G58</f>
        <v>0</v>
      </c>
      <c r="H142" s="21">
        <f>2a!H49+2a!H58</f>
        <v>200</v>
      </c>
      <c r="I142" s="140"/>
    </row>
    <row r="143" spans="1:9" ht="12.75" customHeight="1">
      <c r="A143" s="128"/>
      <c r="B143" s="144"/>
      <c r="C143" s="7">
        <v>4440</v>
      </c>
      <c r="D143" s="130" t="s">
        <v>174</v>
      </c>
      <c r="E143" s="21">
        <f>2a!E50+2a!E59</f>
        <v>3966</v>
      </c>
      <c r="F143" s="21">
        <f>2a!F50+2a!F59</f>
        <v>0</v>
      </c>
      <c r="G143" s="21">
        <f>2a!G50+2a!G59</f>
        <v>0</v>
      </c>
      <c r="H143" s="21">
        <f>2a!H50+2a!H59</f>
        <v>3966</v>
      </c>
      <c r="I143" s="140"/>
    </row>
    <row r="144" spans="1:9" ht="12.75" customHeight="1">
      <c r="A144" s="145"/>
      <c r="B144" s="51">
        <v>80110</v>
      </c>
      <c r="C144" s="52" t="s">
        <v>203</v>
      </c>
      <c r="D144" s="52"/>
      <c r="E144" s="138">
        <f>SUM(E145:E162)</f>
        <v>697050</v>
      </c>
      <c r="F144" s="138">
        <f>SUM(F145:F162)</f>
        <v>10000</v>
      </c>
      <c r="G144" s="138">
        <f>SUM(G145:G162)</f>
        <v>10000</v>
      </c>
      <c r="H144" s="138">
        <f>SUM(H145:H162)</f>
        <v>697050</v>
      </c>
      <c r="I144" s="139"/>
    </row>
    <row r="145" spans="1:9" ht="12.75" customHeight="1">
      <c r="A145" s="117"/>
      <c r="B145" s="119"/>
      <c r="C145" s="7">
        <v>3020</v>
      </c>
      <c r="D145" s="111" t="s">
        <v>182</v>
      </c>
      <c r="E145" s="21">
        <f>2a!E61</f>
        <v>39000</v>
      </c>
      <c r="F145" s="21">
        <f>2a!F61</f>
        <v>0</v>
      </c>
      <c r="G145" s="21">
        <f>2a!G61</f>
        <v>0</v>
      </c>
      <c r="H145" s="21">
        <f>2a!H61</f>
        <v>39000</v>
      </c>
      <c r="I145" s="140"/>
    </row>
    <row r="146" spans="1:9" ht="12.75" customHeight="1">
      <c r="A146" s="117"/>
      <c r="B146" s="119"/>
      <c r="C146" s="114">
        <v>3040</v>
      </c>
      <c r="D146" s="141" t="s">
        <v>183</v>
      </c>
      <c r="E146" s="21">
        <f>2a!E62</f>
        <v>4000</v>
      </c>
      <c r="F146" s="21">
        <f>2a!F62</f>
        <v>0</v>
      </c>
      <c r="G146" s="21">
        <f>2a!G62</f>
        <v>0</v>
      </c>
      <c r="H146" s="21">
        <f>2a!H62</f>
        <v>4000</v>
      </c>
      <c r="I146" s="140"/>
    </row>
    <row r="147" spans="1:9" ht="12.75" customHeight="1">
      <c r="A147" s="117"/>
      <c r="B147" s="119"/>
      <c r="C147" s="7">
        <v>4010</v>
      </c>
      <c r="D147" s="111" t="s">
        <v>169</v>
      </c>
      <c r="E147" s="21">
        <f>2a!E63</f>
        <v>420700</v>
      </c>
      <c r="F147" s="21">
        <f>2a!F63</f>
        <v>0</v>
      </c>
      <c r="G147" s="21">
        <f>2a!G63</f>
        <v>0</v>
      </c>
      <c r="H147" s="21">
        <f>2a!H63</f>
        <v>420700</v>
      </c>
      <c r="I147" s="140"/>
    </row>
    <row r="148" spans="1:9" ht="12.75" customHeight="1">
      <c r="A148" s="117"/>
      <c r="B148" s="119"/>
      <c r="C148" s="7">
        <v>4040</v>
      </c>
      <c r="D148" s="111" t="s">
        <v>177</v>
      </c>
      <c r="E148" s="21">
        <f>2a!E64</f>
        <v>32600</v>
      </c>
      <c r="F148" s="21">
        <f>2a!F64</f>
        <v>0</v>
      </c>
      <c r="G148" s="21">
        <f>2a!G64</f>
        <v>0</v>
      </c>
      <c r="H148" s="21">
        <f>2a!H64</f>
        <v>32600</v>
      </c>
      <c r="I148" s="140"/>
    </row>
    <row r="149" spans="1:256" s="110" customFormat="1" ht="12.75" customHeight="1">
      <c r="A149" s="117"/>
      <c r="B149" s="119"/>
      <c r="C149" s="7">
        <v>4110</v>
      </c>
      <c r="D149" s="111" t="s">
        <v>171</v>
      </c>
      <c r="E149" s="21">
        <f>2a!E65</f>
        <v>80600</v>
      </c>
      <c r="F149" s="21">
        <f>2a!F65</f>
        <v>0</v>
      </c>
      <c r="G149" s="21">
        <f>2a!G65</f>
        <v>0</v>
      </c>
      <c r="H149" s="21">
        <f>2a!H65</f>
        <v>80600</v>
      </c>
      <c r="I149" s="140"/>
      <c r="IK149" s="2"/>
      <c r="IL149" s="2"/>
      <c r="IM149"/>
      <c r="IN149"/>
      <c r="IO149"/>
      <c r="IP149"/>
      <c r="IQ149"/>
      <c r="IR149"/>
      <c r="IS149"/>
      <c r="IT149"/>
      <c r="IU149"/>
      <c r="IV149"/>
    </row>
    <row r="150" spans="1:9" ht="12.75" customHeight="1">
      <c r="A150" s="117"/>
      <c r="B150" s="119"/>
      <c r="C150" s="7">
        <v>4120</v>
      </c>
      <c r="D150" s="111" t="s">
        <v>172</v>
      </c>
      <c r="E150" s="21">
        <f>2a!E66</f>
        <v>11500</v>
      </c>
      <c r="F150" s="21">
        <f>2a!F66</f>
        <v>0</v>
      </c>
      <c r="G150" s="21">
        <f>2a!G66</f>
        <v>0</v>
      </c>
      <c r="H150" s="21">
        <f>2a!H66</f>
        <v>11500</v>
      </c>
      <c r="I150" s="140"/>
    </row>
    <row r="151" spans="1:9" ht="12.75" customHeight="1">
      <c r="A151" s="117"/>
      <c r="B151" s="119"/>
      <c r="C151" s="7">
        <v>4210</v>
      </c>
      <c r="D151" s="111" t="s">
        <v>155</v>
      </c>
      <c r="E151" s="21">
        <f>2a!E67</f>
        <v>40000</v>
      </c>
      <c r="F151" s="21">
        <f>2a!F67</f>
        <v>0</v>
      </c>
      <c r="G151" s="21">
        <f>2a!G67</f>
        <v>10000</v>
      </c>
      <c r="H151" s="21">
        <f>2a!H67</f>
        <v>30000</v>
      </c>
      <c r="I151" s="140"/>
    </row>
    <row r="152" spans="1:9" ht="12.75" customHeight="1">
      <c r="A152" s="117"/>
      <c r="B152" s="119"/>
      <c r="C152" s="7">
        <v>4240</v>
      </c>
      <c r="D152" s="111" t="s">
        <v>200</v>
      </c>
      <c r="E152" s="21">
        <f>2a!E68</f>
        <v>1000</v>
      </c>
      <c r="F152" s="21">
        <f>2a!F68</f>
        <v>0</v>
      </c>
      <c r="G152" s="21">
        <f>2a!G68</f>
        <v>0</v>
      </c>
      <c r="H152" s="21">
        <f>2a!H68</f>
        <v>1000</v>
      </c>
      <c r="I152" s="140"/>
    </row>
    <row r="153" spans="1:9" ht="12.75" customHeight="1">
      <c r="A153" s="117"/>
      <c r="B153" s="119"/>
      <c r="C153" s="7">
        <v>4260</v>
      </c>
      <c r="D153" s="111" t="s">
        <v>184</v>
      </c>
      <c r="E153" s="21">
        <f>2a!E69</f>
        <v>6000</v>
      </c>
      <c r="F153" s="21">
        <f>2a!F69</f>
        <v>0</v>
      </c>
      <c r="G153" s="21">
        <f>2a!G69</f>
        <v>0</v>
      </c>
      <c r="H153" s="21">
        <f>2a!H69</f>
        <v>6000</v>
      </c>
      <c r="I153" s="140"/>
    </row>
    <row r="154" spans="1:9" ht="12.75" customHeight="1">
      <c r="A154" s="117"/>
      <c r="B154" s="119"/>
      <c r="C154" s="114">
        <v>4270</v>
      </c>
      <c r="D154" s="111" t="s">
        <v>201</v>
      </c>
      <c r="E154" s="21">
        <f>2a!E70</f>
        <v>10000</v>
      </c>
      <c r="F154" s="21">
        <f>2a!F70</f>
        <v>10000</v>
      </c>
      <c r="G154" s="21">
        <f>2a!G70</f>
        <v>0</v>
      </c>
      <c r="H154" s="21">
        <f>2a!H70</f>
        <v>20000</v>
      </c>
      <c r="I154" s="140"/>
    </row>
    <row r="155" spans="1:9" ht="12.75" customHeight="1">
      <c r="A155" s="117"/>
      <c r="B155" s="119"/>
      <c r="C155" s="7">
        <v>4300</v>
      </c>
      <c r="D155" s="111" t="s">
        <v>175</v>
      </c>
      <c r="E155" s="21">
        <f>2a!E71</f>
        <v>15000</v>
      </c>
      <c r="F155" s="21">
        <f>2a!F71</f>
        <v>0</v>
      </c>
      <c r="G155" s="21">
        <f>2a!G71</f>
        <v>0</v>
      </c>
      <c r="H155" s="21">
        <f>2a!H71</f>
        <v>15000</v>
      </c>
      <c r="I155" s="140"/>
    </row>
    <row r="156" spans="1:9" ht="12.75" customHeight="1">
      <c r="A156" s="117"/>
      <c r="B156" s="119"/>
      <c r="C156" s="114">
        <v>4350</v>
      </c>
      <c r="D156" s="111" t="s">
        <v>185</v>
      </c>
      <c r="E156" s="21">
        <f>2a!E72</f>
        <v>1000</v>
      </c>
      <c r="F156" s="21">
        <f>2a!F72</f>
        <v>0</v>
      </c>
      <c r="G156" s="21">
        <f>2a!G72</f>
        <v>0</v>
      </c>
      <c r="H156" s="21">
        <f>2a!H72</f>
        <v>1000</v>
      </c>
      <c r="I156" s="140"/>
    </row>
    <row r="157" spans="1:9" ht="12.75" customHeight="1">
      <c r="A157" s="117"/>
      <c r="B157" s="119"/>
      <c r="C157" s="114">
        <v>4370</v>
      </c>
      <c r="D157" s="111" t="s">
        <v>187</v>
      </c>
      <c r="E157" s="21">
        <f>2a!E73</f>
        <v>2000</v>
      </c>
      <c r="F157" s="21">
        <f>2a!F73</f>
        <v>0</v>
      </c>
      <c r="G157" s="21">
        <f>2a!G73</f>
        <v>0</v>
      </c>
      <c r="H157" s="21">
        <f>2a!H73</f>
        <v>2000</v>
      </c>
      <c r="I157" s="140"/>
    </row>
    <row r="158" spans="1:9" ht="12.75" customHeight="1">
      <c r="A158" s="117"/>
      <c r="B158" s="119"/>
      <c r="C158" s="7">
        <v>4410</v>
      </c>
      <c r="D158" s="111" t="s">
        <v>180</v>
      </c>
      <c r="E158" s="21">
        <f>2a!E74</f>
        <v>2500</v>
      </c>
      <c r="F158" s="21">
        <f>2a!F74</f>
        <v>0</v>
      </c>
      <c r="G158" s="21">
        <f>2a!G74</f>
        <v>0</v>
      </c>
      <c r="H158" s="21">
        <f>2a!H74</f>
        <v>2500</v>
      </c>
      <c r="I158" s="140"/>
    </row>
    <row r="159" spans="1:9" ht="12.75" customHeight="1">
      <c r="A159" s="117"/>
      <c r="B159" s="119"/>
      <c r="C159" s="7">
        <v>4430</v>
      </c>
      <c r="D159" s="111" t="s">
        <v>156</v>
      </c>
      <c r="E159" s="21">
        <f>2a!E75</f>
        <v>500</v>
      </c>
      <c r="F159" s="21">
        <f>2a!F75</f>
        <v>0</v>
      </c>
      <c r="G159" s="21">
        <f>2a!G75</f>
        <v>0</v>
      </c>
      <c r="H159" s="21">
        <f>2a!H75</f>
        <v>500</v>
      </c>
      <c r="I159" s="140"/>
    </row>
    <row r="160" spans="1:9" ht="12.75" customHeight="1">
      <c r="A160" s="117"/>
      <c r="B160" s="119"/>
      <c r="C160" s="7">
        <v>4440</v>
      </c>
      <c r="D160" s="111" t="s">
        <v>174</v>
      </c>
      <c r="E160" s="21">
        <f>2a!E76</f>
        <v>26650</v>
      </c>
      <c r="F160" s="21">
        <f>2a!F76</f>
        <v>0</v>
      </c>
      <c r="G160" s="21">
        <f>2a!G76</f>
        <v>0</v>
      </c>
      <c r="H160" s="21">
        <f>2a!H76</f>
        <v>26650</v>
      </c>
      <c r="I160" s="140"/>
    </row>
    <row r="161" spans="1:9" ht="24.75">
      <c r="A161" s="117"/>
      <c r="B161" s="119"/>
      <c r="C161" s="114">
        <v>4740</v>
      </c>
      <c r="D161" s="27" t="s">
        <v>189</v>
      </c>
      <c r="E161" s="21">
        <f>2a!E77</f>
        <v>2000</v>
      </c>
      <c r="F161" s="21">
        <f>2a!F77</f>
        <v>0</v>
      </c>
      <c r="G161" s="21">
        <f>2a!G77</f>
        <v>0</v>
      </c>
      <c r="H161" s="21">
        <f>2a!H77</f>
        <v>2000</v>
      </c>
      <c r="I161" s="140"/>
    </row>
    <row r="162" spans="1:256" s="110" customFormat="1" ht="12.75" customHeight="1">
      <c r="A162" s="117"/>
      <c r="B162" s="119"/>
      <c r="C162" s="114">
        <v>4750</v>
      </c>
      <c r="D162" s="27" t="s">
        <v>190</v>
      </c>
      <c r="E162" s="21">
        <f>2a!E78</f>
        <v>2000</v>
      </c>
      <c r="F162" s="21">
        <f>2a!F50+2a!F68</f>
        <v>0</v>
      </c>
      <c r="G162" s="21">
        <f>2a!G78</f>
        <v>0</v>
      </c>
      <c r="H162" s="21">
        <f>2a!H78</f>
        <v>2000</v>
      </c>
      <c r="I162" s="140"/>
      <c r="IK162" s="2"/>
      <c r="IL162" s="2"/>
      <c r="IM162"/>
      <c r="IN162"/>
      <c r="IO162"/>
      <c r="IP162"/>
      <c r="IQ162"/>
      <c r="IR162"/>
      <c r="IS162"/>
      <c r="IT162"/>
      <c r="IU162"/>
      <c r="IV162"/>
    </row>
    <row r="163" spans="1:9" ht="12.75" customHeight="1">
      <c r="A163" s="117"/>
      <c r="B163" s="77">
        <v>80113</v>
      </c>
      <c r="C163" s="52" t="s">
        <v>204</v>
      </c>
      <c r="D163" s="52"/>
      <c r="E163" s="25">
        <f>SUM(E164:E171)</f>
        <v>215570</v>
      </c>
      <c r="F163" s="25">
        <f>SUM(F164:F171)</f>
        <v>0</v>
      </c>
      <c r="G163" s="25">
        <f>SUM(G164:G171)</f>
        <v>0</v>
      </c>
      <c r="H163" s="25">
        <f>SUM(H164:H171)</f>
        <v>215570</v>
      </c>
      <c r="I163" s="109"/>
    </row>
    <row r="164" spans="1:9" ht="12.75" customHeight="1">
      <c r="A164" s="117"/>
      <c r="B164" s="146"/>
      <c r="C164" s="7">
        <v>4010</v>
      </c>
      <c r="D164" s="111" t="s">
        <v>169</v>
      </c>
      <c r="E164" s="21">
        <f>2a!E80</f>
        <v>11500</v>
      </c>
      <c r="F164" s="21">
        <f>2a!F80</f>
        <v>0</v>
      </c>
      <c r="G164" s="21">
        <f>2a!G80</f>
        <v>0</v>
      </c>
      <c r="H164" s="21">
        <f>2a!H80</f>
        <v>11500</v>
      </c>
      <c r="I164" s="140"/>
    </row>
    <row r="165" spans="1:9" ht="12.75" customHeight="1">
      <c r="A165" s="117"/>
      <c r="B165" s="146"/>
      <c r="C165" s="7">
        <v>4040</v>
      </c>
      <c r="D165" s="111" t="s">
        <v>177</v>
      </c>
      <c r="E165" s="21">
        <f>2a!E81</f>
        <v>2540</v>
      </c>
      <c r="F165" s="21">
        <f>2a!F81</f>
        <v>0</v>
      </c>
      <c r="G165" s="21">
        <f>2a!G81</f>
        <v>0</v>
      </c>
      <c r="H165" s="21">
        <f>2a!H81</f>
        <v>2540</v>
      </c>
      <c r="I165" s="140"/>
    </row>
    <row r="166" spans="1:9" ht="12.75" customHeight="1">
      <c r="A166" s="117"/>
      <c r="B166" s="146"/>
      <c r="C166" s="7">
        <v>4110</v>
      </c>
      <c r="D166" s="111" t="s">
        <v>171</v>
      </c>
      <c r="E166" s="21">
        <f>2a!E82</f>
        <v>4120</v>
      </c>
      <c r="F166" s="21">
        <f>2a!F82</f>
        <v>0</v>
      </c>
      <c r="G166" s="21">
        <f>2a!G82</f>
        <v>0</v>
      </c>
      <c r="H166" s="21">
        <f>2a!H82</f>
        <v>4120</v>
      </c>
      <c r="I166" s="140"/>
    </row>
    <row r="167" spans="1:9" ht="12.75" customHeight="1">
      <c r="A167" s="117"/>
      <c r="B167" s="146"/>
      <c r="C167" s="7">
        <v>4120</v>
      </c>
      <c r="D167" s="111" t="s">
        <v>172</v>
      </c>
      <c r="E167" s="21">
        <f>2a!E83</f>
        <v>590</v>
      </c>
      <c r="F167" s="21">
        <f>2a!F83</f>
        <v>0</v>
      </c>
      <c r="G167" s="21">
        <f>2a!G83</f>
        <v>0</v>
      </c>
      <c r="H167" s="21">
        <f>2a!H83</f>
        <v>590</v>
      </c>
      <c r="I167" s="140"/>
    </row>
    <row r="168" spans="1:9" ht="12.75" customHeight="1">
      <c r="A168" s="117"/>
      <c r="B168" s="146"/>
      <c r="C168" s="7">
        <v>4210</v>
      </c>
      <c r="D168" s="111" t="s">
        <v>155</v>
      </c>
      <c r="E168" s="21">
        <f>2a!E84</f>
        <v>15000</v>
      </c>
      <c r="F168" s="21">
        <f>2a!F84</f>
        <v>0</v>
      </c>
      <c r="G168" s="21">
        <f>2a!G84</f>
        <v>0</v>
      </c>
      <c r="H168" s="21">
        <f>2a!H84</f>
        <v>15000</v>
      </c>
      <c r="I168" s="140"/>
    </row>
    <row r="169" spans="1:9" ht="12.75" customHeight="1">
      <c r="A169" s="117"/>
      <c r="B169" s="146"/>
      <c r="C169" s="7">
        <v>4300</v>
      </c>
      <c r="D169" s="111" t="s">
        <v>175</v>
      </c>
      <c r="E169" s="21">
        <f>2a!E85</f>
        <v>177000</v>
      </c>
      <c r="F169" s="21">
        <f>2a!F85</f>
        <v>0</v>
      </c>
      <c r="G169" s="21">
        <f>2a!G85</f>
        <v>0</v>
      </c>
      <c r="H169" s="21">
        <f>2a!H85</f>
        <v>177000</v>
      </c>
      <c r="I169" s="140"/>
    </row>
    <row r="170" spans="1:9" ht="12.75" customHeight="1">
      <c r="A170" s="117"/>
      <c r="B170" s="146"/>
      <c r="C170" s="7">
        <v>4430</v>
      </c>
      <c r="D170" s="111" t="s">
        <v>156</v>
      </c>
      <c r="E170" s="21">
        <f>2a!E86</f>
        <v>3000</v>
      </c>
      <c r="F170" s="21">
        <f>2a!F86</f>
        <v>0</v>
      </c>
      <c r="G170" s="21">
        <f>2a!G86</f>
        <v>0</v>
      </c>
      <c r="H170" s="21">
        <f>2a!H86</f>
        <v>3000</v>
      </c>
      <c r="I170" s="140"/>
    </row>
    <row r="171" spans="1:9" ht="12.75" customHeight="1">
      <c r="A171" s="117"/>
      <c r="B171" s="146"/>
      <c r="C171" s="147">
        <v>4440</v>
      </c>
      <c r="D171" s="148" t="s">
        <v>174</v>
      </c>
      <c r="E171" s="21">
        <f>2a!E87</f>
        <v>1820</v>
      </c>
      <c r="F171" s="21">
        <f>2a!F87</f>
        <v>0</v>
      </c>
      <c r="G171" s="21">
        <f>2a!G87</f>
        <v>0</v>
      </c>
      <c r="H171" s="21">
        <f>2a!H87</f>
        <v>1820</v>
      </c>
      <c r="I171" s="140"/>
    </row>
    <row r="172" spans="1:9" ht="12.75" customHeight="1">
      <c r="A172" s="117"/>
      <c r="B172" s="51">
        <v>80146</v>
      </c>
      <c r="C172" s="52" t="s">
        <v>205</v>
      </c>
      <c r="D172" s="52"/>
      <c r="E172" s="138">
        <f>SUM(E173:E175)</f>
        <v>10000</v>
      </c>
      <c r="F172" s="138">
        <f>SUM(F173:F175)</f>
        <v>750</v>
      </c>
      <c r="G172" s="138">
        <f>SUM(G173:G175)</f>
        <v>750</v>
      </c>
      <c r="H172" s="138">
        <f>SUM(H173:H175)</f>
        <v>10000</v>
      </c>
      <c r="I172" s="139"/>
    </row>
    <row r="173" spans="1:9" ht="12.75" customHeight="1">
      <c r="A173" s="117"/>
      <c r="B173" s="124"/>
      <c r="C173" s="147">
        <v>4210</v>
      </c>
      <c r="D173" s="148" t="s">
        <v>155</v>
      </c>
      <c r="E173" s="21">
        <f>2a!E89</f>
        <v>1500</v>
      </c>
      <c r="F173" s="21">
        <f>2a!F89</f>
        <v>0</v>
      </c>
      <c r="G173" s="21">
        <f>2a!G89</f>
        <v>250</v>
      </c>
      <c r="H173" s="21">
        <f>2a!H89</f>
        <v>1250</v>
      </c>
      <c r="I173" s="140"/>
    </row>
    <row r="174" spans="1:9" ht="12.75" customHeight="1">
      <c r="A174" s="117"/>
      <c r="B174" s="149"/>
      <c r="C174" s="7">
        <v>4300</v>
      </c>
      <c r="D174" s="111" t="s">
        <v>175</v>
      </c>
      <c r="E174" s="21">
        <f>2a!E90</f>
        <v>7000</v>
      </c>
      <c r="F174" s="21">
        <f>2a!F90</f>
        <v>750</v>
      </c>
      <c r="G174" s="21">
        <f>2a!G90</f>
        <v>0</v>
      </c>
      <c r="H174" s="21">
        <f>2a!H90</f>
        <v>7750</v>
      </c>
      <c r="I174" s="140"/>
    </row>
    <row r="175" spans="1:9" ht="12.75" customHeight="1">
      <c r="A175" s="117"/>
      <c r="B175" s="123"/>
      <c r="C175" s="7">
        <v>4410</v>
      </c>
      <c r="D175" s="111" t="s">
        <v>180</v>
      </c>
      <c r="E175" s="21">
        <f>2a!E91</f>
        <v>1500</v>
      </c>
      <c r="F175" s="21">
        <f>2a!F91</f>
        <v>0</v>
      </c>
      <c r="G175" s="21">
        <f>2a!G91</f>
        <v>500</v>
      </c>
      <c r="H175" s="21">
        <f>2a!H91</f>
        <v>1000</v>
      </c>
      <c r="I175" s="140"/>
    </row>
    <row r="176" spans="1:9" ht="12.75" customHeight="1">
      <c r="A176" s="117"/>
      <c r="B176" s="81">
        <v>80195</v>
      </c>
      <c r="C176" s="82" t="s">
        <v>16</v>
      </c>
      <c r="D176" s="82"/>
      <c r="E176" s="138">
        <f>SUM(E177:E178)</f>
        <v>15358</v>
      </c>
      <c r="F176" s="138">
        <f>SUM(F177:F178)</f>
        <v>3795</v>
      </c>
      <c r="G176" s="138">
        <f>SUM(G177:G178)</f>
        <v>200</v>
      </c>
      <c r="H176" s="138">
        <f>SUM(H177:H178)</f>
        <v>18953</v>
      </c>
      <c r="I176" s="139"/>
    </row>
    <row r="177" spans="1:9" ht="12.75" customHeight="1">
      <c r="A177" s="117"/>
      <c r="B177" s="150"/>
      <c r="C177" s="7">
        <v>4300</v>
      </c>
      <c r="D177" s="111" t="s">
        <v>175</v>
      </c>
      <c r="E177" s="21">
        <f>2a!E94</f>
        <v>13358</v>
      </c>
      <c r="F177" s="21">
        <f>2a!F94</f>
        <v>3795</v>
      </c>
      <c r="G177" s="21">
        <f>2a!G94</f>
        <v>200</v>
      </c>
      <c r="H177" s="21">
        <f>2a!H94</f>
        <v>16953</v>
      </c>
      <c r="I177" s="140"/>
    </row>
    <row r="178" spans="1:9" ht="12.75" customHeight="1">
      <c r="A178" s="128"/>
      <c r="B178" s="151"/>
      <c r="C178" s="147">
        <v>4440</v>
      </c>
      <c r="D178" s="148" t="s">
        <v>174</v>
      </c>
      <c r="E178" s="21">
        <f>2a!E95</f>
        <v>2000</v>
      </c>
      <c r="F178" s="21">
        <f>2a!F95</f>
        <v>0</v>
      </c>
      <c r="G178" s="21">
        <f>2a!G95</f>
        <v>0</v>
      </c>
      <c r="H178" s="21">
        <f>2a!H95</f>
        <v>2000</v>
      </c>
      <c r="I178" s="140"/>
    </row>
    <row r="179" spans="1:256" s="107" customFormat="1" ht="15">
      <c r="A179" s="74">
        <v>851</v>
      </c>
      <c r="B179" s="75" t="s">
        <v>119</v>
      </c>
      <c r="C179" s="75"/>
      <c r="D179" s="75"/>
      <c r="E179" s="105">
        <f>SUM(E180)</f>
        <v>40000</v>
      </c>
      <c r="F179" s="105">
        <f>SUM(F180)</f>
        <v>2000</v>
      </c>
      <c r="G179" s="105">
        <f>SUM(G180)</f>
        <v>2000</v>
      </c>
      <c r="H179" s="105">
        <f>SUM(H180)</f>
        <v>40000</v>
      </c>
      <c r="I179" s="106"/>
      <c r="IK179" s="2"/>
      <c r="IL179" s="2"/>
      <c r="IM179"/>
      <c r="IN179"/>
      <c r="IO179"/>
      <c r="IP179"/>
      <c r="IQ179"/>
      <c r="IR179"/>
      <c r="IS179"/>
      <c r="IT179"/>
      <c r="IU179"/>
      <c r="IV179"/>
    </row>
    <row r="180" spans="1:256" s="110" customFormat="1" ht="12.75" customHeight="1">
      <c r="A180" s="117"/>
      <c r="B180" s="51">
        <v>85154</v>
      </c>
      <c r="C180" s="52" t="s">
        <v>121</v>
      </c>
      <c r="D180" s="52"/>
      <c r="E180" s="25">
        <f>SUM(E181:E189)</f>
        <v>40000</v>
      </c>
      <c r="F180" s="25">
        <f>SUM(F181:F189)</f>
        <v>2000</v>
      </c>
      <c r="G180" s="25">
        <f>SUM(G181:G189)</f>
        <v>2000</v>
      </c>
      <c r="H180" s="25">
        <f>SUM(H181:H189)</f>
        <v>40000</v>
      </c>
      <c r="I180" s="109"/>
      <c r="IK180" s="2"/>
      <c r="IL180" s="2"/>
      <c r="IM180"/>
      <c r="IN180"/>
      <c r="IO180"/>
      <c r="IP180"/>
      <c r="IQ180"/>
      <c r="IR180"/>
      <c r="IS180"/>
      <c r="IT180"/>
      <c r="IU180"/>
      <c r="IV180"/>
    </row>
    <row r="181" spans="1:9" ht="12.75" customHeight="1">
      <c r="A181" s="117"/>
      <c r="B181" s="119"/>
      <c r="C181" s="7">
        <v>3030</v>
      </c>
      <c r="D181" s="111" t="s">
        <v>179</v>
      </c>
      <c r="E181" s="53">
        <v>3000</v>
      </c>
      <c r="F181" s="53"/>
      <c r="G181" s="53"/>
      <c r="H181" s="22">
        <f>E181+F181-G181</f>
        <v>3000</v>
      </c>
      <c r="I181" s="112"/>
    </row>
    <row r="182" spans="1:9" ht="12.75" customHeight="1">
      <c r="A182" s="117"/>
      <c r="B182" s="119"/>
      <c r="C182" s="7">
        <v>4010</v>
      </c>
      <c r="D182" s="111" t="s">
        <v>169</v>
      </c>
      <c r="E182" s="53">
        <v>5700</v>
      </c>
      <c r="F182" s="53"/>
      <c r="G182" s="53"/>
      <c r="H182" s="22">
        <f>E182+F182-G182</f>
        <v>5700</v>
      </c>
      <c r="I182" s="112"/>
    </row>
    <row r="183" spans="1:9" ht="12.75" customHeight="1">
      <c r="A183" s="117"/>
      <c r="B183" s="119"/>
      <c r="C183" s="7">
        <v>4110</v>
      </c>
      <c r="D183" s="111" t="s">
        <v>171</v>
      </c>
      <c r="E183" s="53">
        <v>1000</v>
      </c>
      <c r="F183" s="53"/>
      <c r="G183" s="53"/>
      <c r="H183" s="22">
        <f>E183+F183-G183</f>
        <v>1000</v>
      </c>
      <c r="I183" s="112"/>
    </row>
    <row r="184" spans="1:9" ht="12.75" customHeight="1">
      <c r="A184" s="117"/>
      <c r="B184" s="119"/>
      <c r="C184" s="7">
        <v>4120</v>
      </c>
      <c r="D184" s="111" t="s">
        <v>172</v>
      </c>
      <c r="E184" s="53">
        <v>100</v>
      </c>
      <c r="F184" s="53"/>
      <c r="G184" s="53"/>
      <c r="H184" s="22">
        <f>E184+F184-G184</f>
        <v>100</v>
      </c>
      <c r="I184" s="112"/>
    </row>
    <row r="185" spans="1:9" ht="12.75" customHeight="1">
      <c r="A185" s="117"/>
      <c r="B185" s="119"/>
      <c r="C185" s="73">
        <v>4170</v>
      </c>
      <c r="D185" s="61" t="s">
        <v>154</v>
      </c>
      <c r="E185" s="53">
        <v>4000</v>
      </c>
      <c r="F185" s="53"/>
      <c r="G185" s="53"/>
      <c r="H185" s="22">
        <f>E185+F185-G185</f>
        <v>4000</v>
      </c>
      <c r="I185" s="112"/>
    </row>
    <row r="186" spans="1:9" ht="12.75" customHeight="1">
      <c r="A186" s="117"/>
      <c r="B186" s="119"/>
      <c r="C186" s="7">
        <v>4210</v>
      </c>
      <c r="D186" s="111" t="s">
        <v>155</v>
      </c>
      <c r="E186" s="53">
        <v>7000</v>
      </c>
      <c r="F186" s="53">
        <v>2000</v>
      </c>
      <c r="G186" s="53"/>
      <c r="H186" s="22">
        <f>E186+F186-G186</f>
        <v>9000</v>
      </c>
      <c r="I186" s="112"/>
    </row>
    <row r="187" spans="1:9" ht="12.75" customHeight="1">
      <c r="A187" s="117"/>
      <c r="B187" s="119"/>
      <c r="C187" s="7">
        <v>4300</v>
      </c>
      <c r="D187" s="111" t="s">
        <v>175</v>
      </c>
      <c r="E187" s="53">
        <v>17798</v>
      </c>
      <c r="F187" s="53"/>
      <c r="G187" s="53">
        <v>2000</v>
      </c>
      <c r="H187" s="22">
        <f>E187+F187-G187</f>
        <v>15798</v>
      </c>
      <c r="I187" s="112"/>
    </row>
    <row r="188" spans="1:9" ht="12.75" customHeight="1">
      <c r="A188" s="117"/>
      <c r="B188" s="119"/>
      <c r="C188" s="7">
        <v>4410</v>
      </c>
      <c r="D188" s="111" t="s">
        <v>180</v>
      </c>
      <c r="E188" s="53">
        <v>1000</v>
      </c>
      <c r="F188" s="53"/>
      <c r="G188" s="53"/>
      <c r="H188" s="22">
        <f>E188+F188-G188</f>
        <v>1000</v>
      </c>
      <c r="I188" s="112"/>
    </row>
    <row r="189" spans="1:9" ht="12.75" customHeight="1">
      <c r="A189" s="128"/>
      <c r="B189" s="123"/>
      <c r="C189" s="7">
        <v>4440</v>
      </c>
      <c r="D189" s="111" t="s">
        <v>174</v>
      </c>
      <c r="E189" s="53">
        <v>402</v>
      </c>
      <c r="F189" s="53"/>
      <c r="G189" s="53"/>
      <c r="H189" s="22">
        <f>E189+F189-G189</f>
        <v>402</v>
      </c>
      <c r="I189" s="112"/>
    </row>
    <row r="190" spans="1:9" ht="13.5">
      <c r="A190" s="74">
        <v>852</v>
      </c>
      <c r="B190" s="75" t="s">
        <v>125</v>
      </c>
      <c r="C190" s="75"/>
      <c r="D190" s="75"/>
      <c r="E190" s="152">
        <f>SUM(E207,E209,E211,E213,E229,E193,E191,E227)</f>
        <v>1726682</v>
      </c>
      <c r="F190" s="152">
        <f>SUM(F207,F209,F211,F213,F229,F193,F191,F227)</f>
        <v>7694</v>
      </c>
      <c r="G190" s="152">
        <f>SUM(G207,G209,G211,G213,G229,G193,G191,G227)</f>
        <v>200</v>
      </c>
      <c r="H190" s="152">
        <f>SUM(H207,H209,H211,H213,H229,H193,H191,H227)</f>
        <v>1734176</v>
      </c>
      <c r="I190" s="153"/>
    </row>
    <row r="191" spans="1:9" ht="13.5">
      <c r="A191" s="154"/>
      <c r="B191" s="51">
        <v>85202</v>
      </c>
      <c r="C191" s="52" t="s">
        <v>206</v>
      </c>
      <c r="D191" s="52"/>
      <c r="E191" s="17">
        <f>SUM(E192)</f>
        <v>13000</v>
      </c>
      <c r="F191" s="17">
        <f>SUM(F192)</f>
        <v>0</v>
      </c>
      <c r="G191" s="17">
        <f>SUM(G192)</f>
        <v>0</v>
      </c>
      <c r="H191" s="17">
        <f>SUM(H192)</f>
        <v>13000</v>
      </c>
      <c r="I191" s="155"/>
    </row>
    <row r="192" spans="1:9" ht="13.5">
      <c r="A192" s="154"/>
      <c r="B192" s="156"/>
      <c r="C192" s="7">
        <v>4300</v>
      </c>
      <c r="D192" s="111" t="s">
        <v>175</v>
      </c>
      <c r="E192" s="157">
        <v>13000</v>
      </c>
      <c r="F192" s="157"/>
      <c r="G192" s="157"/>
      <c r="H192" s="22">
        <f>E192+F192-G192</f>
        <v>13000</v>
      </c>
      <c r="I192" s="112"/>
    </row>
    <row r="193" spans="1:9" ht="24.75">
      <c r="A193" s="154"/>
      <c r="B193" s="31" t="s">
        <v>126</v>
      </c>
      <c r="C193" s="38" t="s">
        <v>127</v>
      </c>
      <c r="D193" s="38"/>
      <c r="E193" s="33">
        <f>SUM(E194:E206)</f>
        <v>1050000</v>
      </c>
      <c r="F193" s="33">
        <f>SUM(F194:F206)</f>
        <v>0</v>
      </c>
      <c r="G193" s="33">
        <f>SUM(G194:G206)</f>
        <v>0</v>
      </c>
      <c r="H193" s="33">
        <f>SUM(H194:H206)</f>
        <v>1050000</v>
      </c>
      <c r="I193" s="116"/>
    </row>
    <row r="194" spans="1:9" ht="13.5">
      <c r="A194" s="154"/>
      <c r="B194" s="39"/>
      <c r="C194" s="7">
        <v>3020</v>
      </c>
      <c r="D194" s="111" t="s">
        <v>182</v>
      </c>
      <c r="E194" s="36">
        <v>104</v>
      </c>
      <c r="F194" s="36"/>
      <c r="G194" s="36"/>
      <c r="H194" s="22">
        <f>E194+F194-G194</f>
        <v>104</v>
      </c>
      <c r="I194" s="112"/>
    </row>
    <row r="195" spans="1:9" ht="13.5">
      <c r="A195" s="154"/>
      <c r="B195" s="39"/>
      <c r="C195" s="114">
        <v>3040</v>
      </c>
      <c r="D195" s="141" t="s">
        <v>183</v>
      </c>
      <c r="E195" s="53">
        <v>600</v>
      </c>
      <c r="F195" s="53"/>
      <c r="G195" s="53"/>
      <c r="H195" s="22">
        <f>E195+F195-G195</f>
        <v>600</v>
      </c>
      <c r="I195" s="112"/>
    </row>
    <row r="196" spans="1:9" ht="13.5">
      <c r="A196" s="154"/>
      <c r="B196" s="39"/>
      <c r="C196" s="114">
        <v>3110</v>
      </c>
      <c r="D196" s="111" t="s">
        <v>207</v>
      </c>
      <c r="E196" s="53">
        <f>1050000-E194-E195-E197-E198-E199-E200-E201-E202-E203-E204-E206-E205</f>
        <v>1000376</v>
      </c>
      <c r="F196" s="53"/>
      <c r="G196" s="53"/>
      <c r="H196" s="22">
        <f>E196+F196-G196</f>
        <v>1000376</v>
      </c>
      <c r="I196" s="112"/>
    </row>
    <row r="197" spans="1:9" ht="13.5">
      <c r="A197" s="154"/>
      <c r="B197" s="39"/>
      <c r="C197" s="7">
        <v>4010</v>
      </c>
      <c r="D197" s="111" t="s">
        <v>169</v>
      </c>
      <c r="E197" s="53">
        <v>19313</v>
      </c>
      <c r="F197" s="53"/>
      <c r="G197" s="53"/>
      <c r="H197" s="22">
        <f>E197+F197-G197</f>
        <v>19313</v>
      </c>
      <c r="I197" s="112"/>
    </row>
    <row r="198" spans="1:9" ht="13.5">
      <c r="A198" s="154"/>
      <c r="B198" s="39"/>
      <c r="C198" s="7">
        <v>4040</v>
      </c>
      <c r="D198" s="111" t="s">
        <v>177</v>
      </c>
      <c r="E198" s="53">
        <v>1287</v>
      </c>
      <c r="F198" s="53"/>
      <c r="G198" s="53"/>
      <c r="H198" s="22">
        <f>E198+F198-G198</f>
        <v>1287</v>
      </c>
      <c r="I198" s="112"/>
    </row>
    <row r="199" spans="1:9" ht="13.5">
      <c r="A199" s="154"/>
      <c r="B199" s="39"/>
      <c r="C199" s="7">
        <v>4110</v>
      </c>
      <c r="D199" s="111" t="s">
        <v>171</v>
      </c>
      <c r="E199" s="53">
        <v>13300</v>
      </c>
      <c r="F199" s="53"/>
      <c r="G199" s="53"/>
      <c r="H199" s="22">
        <f>E199+F199-G199</f>
        <v>13300</v>
      </c>
      <c r="I199" s="112"/>
    </row>
    <row r="200" spans="1:9" ht="13.5">
      <c r="A200" s="154"/>
      <c r="B200" s="39"/>
      <c r="C200" s="7">
        <v>4120</v>
      </c>
      <c r="D200" s="111" t="s">
        <v>172</v>
      </c>
      <c r="E200" s="53">
        <f>560+50</f>
        <v>610</v>
      </c>
      <c r="F200" s="53"/>
      <c r="G200" s="53"/>
      <c r="H200" s="22">
        <f>E200+F200-G200</f>
        <v>610</v>
      </c>
      <c r="I200" s="112"/>
    </row>
    <row r="201" spans="1:9" ht="13.5">
      <c r="A201" s="154"/>
      <c r="B201" s="39"/>
      <c r="C201" s="7">
        <v>4210</v>
      </c>
      <c r="D201" s="111" t="s">
        <v>155</v>
      </c>
      <c r="E201" s="53">
        <v>5500</v>
      </c>
      <c r="F201" s="53"/>
      <c r="G201" s="53"/>
      <c r="H201" s="22">
        <f>E201+F201-G201</f>
        <v>5500</v>
      </c>
      <c r="I201" s="112"/>
    </row>
    <row r="202" spans="1:9" ht="13.5">
      <c r="A202" s="154"/>
      <c r="B202" s="158"/>
      <c r="C202" s="7">
        <v>4300</v>
      </c>
      <c r="D202" s="111" t="s">
        <v>175</v>
      </c>
      <c r="E202" s="53">
        <v>5000</v>
      </c>
      <c r="F202" s="53"/>
      <c r="G202" s="53"/>
      <c r="H202" s="22">
        <f>E202+F202-G202</f>
        <v>5000</v>
      </c>
      <c r="I202" s="112"/>
    </row>
    <row r="203" spans="1:9" ht="13.5">
      <c r="A203" s="154"/>
      <c r="B203" s="158"/>
      <c r="C203" s="7">
        <v>4410</v>
      </c>
      <c r="D203" s="111" t="s">
        <v>180</v>
      </c>
      <c r="E203" s="53">
        <v>500</v>
      </c>
      <c r="F203" s="53"/>
      <c r="G203" s="53"/>
      <c r="H203" s="22">
        <f>E203+F203-G203</f>
        <v>500</v>
      </c>
      <c r="I203" s="112"/>
    </row>
    <row r="204" spans="1:9" ht="13.5">
      <c r="A204" s="154"/>
      <c r="B204" s="158"/>
      <c r="C204" s="7">
        <v>4440</v>
      </c>
      <c r="D204" s="111" t="s">
        <v>174</v>
      </c>
      <c r="E204" s="53">
        <v>910</v>
      </c>
      <c r="F204" s="53"/>
      <c r="G204" s="53"/>
      <c r="H204" s="22">
        <f>E204+F204-G204</f>
        <v>910</v>
      </c>
      <c r="I204" s="112"/>
    </row>
    <row r="205" spans="1:9" ht="13.5">
      <c r="A205" s="154"/>
      <c r="B205" s="158"/>
      <c r="C205" s="114">
        <v>4700</v>
      </c>
      <c r="D205" s="111" t="s">
        <v>188</v>
      </c>
      <c r="E205" s="53">
        <v>1000</v>
      </c>
      <c r="F205" s="53"/>
      <c r="G205" s="53"/>
      <c r="H205" s="22">
        <f>E205+F205-G205</f>
        <v>1000</v>
      </c>
      <c r="I205" s="112"/>
    </row>
    <row r="206" spans="1:9" ht="13.5">
      <c r="A206" s="154"/>
      <c r="B206" s="159"/>
      <c r="C206" s="114">
        <v>4750</v>
      </c>
      <c r="D206" s="27" t="s">
        <v>190</v>
      </c>
      <c r="E206" s="53">
        <v>1500</v>
      </c>
      <c r="F206" s="53"/>
      <c r="G206" s="53"/>
      <c r="H206" s="22">
        <f>E206+F206-G206</f>
        <v>1500</v>
      </c>
      <c r="I206" s="112"/>
    </row>
    <row r="207" spans="1:9" ht="24.75">
      <c r="A207" s="160"/>
      <c r="B207" s="15" t="s">
        <v>128</v>
      </c>
      <c r="C207" s="161" t="s">
        <v>129</v>
      </c>
      <c r="D207" s="161"/>
      <c r="E207" s="25">
        <f>SUM(E208)</f>
        <v>5500</v>
      </c>
      <c r="F207" s="25">
        <f>SUM(F208)</f>
        <v>0</v>
      </c>
      <c r="G207" s="25">
        <f>SUM(G208)</f>
        <v>0</v>
      </c>
      <c r="H207" s="25">
        <f>SUM(H208)</f>
        <v>5500</v>
      </c>
      <c r="I207" s="109"/>
    </row>
    <row r="208" spans="1:9" ht="12.75" customHeight="1">
      <c r="A208" s="160"/>
      <c r="B208" s="26"/>
      <c r="C208" s="162" t="s">
        <v>208</v>
      </c>
      <c r="D208" s="163" t="s">
        <v>209</v>
      </c>
      <c r="E208" s="53">
        <v>5500</v>
      </c>
      <c r="F208" s="53"/>
      <c r="G208" s="53"/>
      <c r="H208" s="22">
        <f>E208+F208-G208</f>
        <v>5500</v>
      </c>
      <c r="I208" s="112"/>
    </row>
    <row r="209" spans="1:9" ht="12.75" customHeight="1">
      <c r="A209" s="117"/>
      <c r="B209" s="51">
        <v>85214</v>
      </c>
      <c r="C209" s="16" t="s">
        <v>210</v>
      </c>
      <c r="D209" s="16"/>
      <c r="E209" s="138">
        <f>SUM(E210:E210)</f>
        <v>316000</v>
      </c>
      <c r="F209" s="138">
        <f>SUM(F210:F210)</f>
        <v>0</v>
      </c>
      <c r="G209" s="138">
        <f>SUM(G210:G210)</f>
        <v>0</v>
      </c>
      <c r="H209" s="138">
        <f>SUM(H210:H210)</f>
        <v>316000</v>
      </c>
      <c r="I209" s="139"/>
    </row>
    <row r="210" spans="1:9" ht="12.75" customHeight="1">
      <c r="A210" s="117"/>
      <c r="B210" s="55"/>
      <c r="C210" s="114">
        <v>3110</v>
      </c>
      <c r="D210" s="111" t="s">
        <v>207</v>
      </c>
      <c r="E210" s="53">
        <v>316000</v>
      </c>
      <c r="F210" s="53"/>
      <c r="G210" s="53"/>
      <c r="H210" s="22">
        <f>E210+F210-G210</f>
        <v>316000</v>
      </c>
      <c r="I210" s="112"/>
    </row>
    <row r="211" spans="1:9" ht="12.75" customHeight="1">
      <c r="A211" s="117"/>
      <c r="B211" s="164" t="s">
        <v>211</v>
      </c>
      <c r="C211" s="165" t="s">
        <v>212</v>
      </c>
      <c r="D211" s="165"/>
      <c r="E211" s="25">
        <f>SUM(E212)</f>
        <v>110000</v>
      </c>
      <c r="F211" s="25">
        <f>SUM(F212)</f>
        <v>0</v>
      </c>
      <c r="G211" s="25">
        <f>SUM(G212)</f>
        <v>0</v>
      </c>
      <c r="H211" s="25">
        <f>SUM(H212)</f>
        <v>110000</v>
      </c>
      <c r="I211" s="109"/>
    </row>
    <row r="212" spans="1:9" ht="12.75" customHeight="1">
      <c r="A212" s="117"/>
      <c r="B212" s="166"/>
      <c r="C212" s="114">
        <v>3110</v>
      </c>
      <c r="D212" s="111" t="s">
        <v>207</v>
      </c>
      <c r="E212" s="53">
        <v>110000</v>
      </c>
      <c r="F212" s="53"/>
      <c r="G212" s="53"/>
      <c r="H212" s="22">
        <f>E212+F212-G212</f>
        <v>110000</v>
      </c>
      <c r="I212" s="112"/>
    </row>
    <row r="213" spans="1:9" ht="12.75" customHeight="1">
      <c r="A213" s="117"/>
      <c r="B213" s="51">
        <v>85219</v>
      </c>
      <c r="C213" s="52" t="s">
        <v>133</v>
      </c>
      <c r="D213" s="52"/>
      <c r="E213" s="138">
        <f>SUM(E214:E226)</f>
        <v>96982</v>
      </c>
      <c r="F213" s="138">
        <f>SUM(F214:F226)</f>
        <v>200</v>
      </c>
      <c r="G213" s="138">
        <f>SUM(G214:G226)</f>
        <v>200</v>
      </c>
      <c r="H213" s="138">
        <f>SUM(H214:H226)</f>
        <v>96982</v>
      </c>
      <c r="I213" s="139"/>
    </row>
    <row r="214" spans="1:9" ht="12.75" customHeight="1">
      <c r="A214" s="117"/>
      <c r="B214" s="124"/>
      <c r="C214" s="7">
        <v>3020</v>
      </c>
      <c r="D214" s="111" t="s">
        <v>182</v>
      </c>
      <c r="E214" s="167">
        <v>600</v>
      </c>
      <c r="F214" s="167">
        <v>200</v>
      </c>
      <c r="G214" s="167"/>
      <c r="H214" s="22">
        <f>E214+F214-G214</f>
        <v>800</v>
      </c>
      <c r="I214" s="112"/>
    </row>
    <row r="215" spans="1:9" ht="12.75" customHeight="1">
      <c r="A215" s="117"/>
      <c r="B215" s="124"/>
      <c r="C215" s="114">
        <v>3040</v>
      </c>
      <c r="D215" s="141" t="s">
        <v>183</v>
      </c>
      <c r="E215" s="53">
        <v>2000</v>
      </c>
      <c r="F215" s="53"/>
      <c r="G215" s="53">
        <v>200</v>
      </c>
      <c r="H215" s="22">
        <f>E215+F215-G215</f>
        <v>1800</v>
      </c>
      <c r="I215" s="112"/>
    </row>
    <row r="216" spans="1:9" ht="12.75" customHeight="1">
      <c r="A216" s="117"/>
      <c r="B216" s="158"/>
      <c r="C216" s="7">
        <v>4010</v>
      </c>
      <c r="D216" s="111" t="s">
        <v>169</v>
      </c>
      <c r="E216" s="53">
        <v>60760</v>
      </c>
      <c r="F216" s="53"/>
      <c r="G216" s="53"/>
      <c r="H216" s="22">
        <f>E216+F216-G216</f>
        <v>60760</v>
      </c>
      <c r="I216" s="112"/>
    </row>
    <row r="217" spans="1:9" ht="12.75" customHeight="1">
      <c r="A217" s="117"/>
      <c r="B217" s="158"/>
      <c r="C217" s="7">
        <v>4040</v>
      </c>
      <c r="D217" s="111" t="s">
        <v>177</v>
      </c>
      <c r="E217" s="53">
        <v>4600</v>
      </c>
      <c r="F217" s="53"/>
      <c r="G217" s="53"/>
      <c r="H217" s="22">
        <f>E217+F217-G217</f>
        <v>4600</v>
      </c>
      <c r="I217" s="112"/>
    </row>
    <row r="218" spans="1:9" ht="12.75" customHeight="1">
      <c r="A218" s="117"/>
      <c r="B218" s="158"/>
      <c r="C218" s="7">
        <v>4110</v>
      </c>
      <c r="D218" s="111" t="s">
        <v>171</v>
      </c>
      <c r="E218" s="53">
        <v>11750</v>
      </c>
      <c r="F218" s="53"/>
      <c r="G218" s="53"/>
      <c r="H218" s="22">
        <f>E218+F218-G218</f>
        <v>11750</v>
      </c>
      <c r="I218" s="112"/>
    </row>
    <row r="219" spans="1:9" ht="12.75" customHeight="1">
      <c r="A219" s="117"/>
      <c r="B219" s="158"/>
      <c r="C219" s="7">
        <v>4120</v>
      </c>
      <c r="D219" s="111" t="s">
        <v>172</v>
      </c>
      <c r="E219" s="53">
        <v>1640</v>
      </c>
      <c r="F219" s="53"/>
      <c r="G219" s="53"/>
      <c r="H219" s="22">
        <f>E219+F219-G219</f>
        <v>1640</v>
      </c>
      <c r="I219" s="112"/>
    </row>
    <row r="220" spans="1:9" ht="12.75" customHeight="1">
      <c r="A220" s="117"/>
      <c r="B220" s="158"/>
      <c r="C220" s="7">
        <v>4210</v>
      </c>
      <c r="D220" s="111" t="s">
        <v>155</v>
      </c>
      <c r="E220" s="53">
        <v>2000</v>
      </c>
      <c r="F220" s="53"/>
      <c r="G220" s="53"/>
      <c r="H220" s="22">
        <f>E220+F220-G220</f>
        <v>2000</v>
      </c>
      <c r="I220" s="112"/>
    </row>
    <row r="221" spans="1:9" ht="12.75" customHeight="1">
      <c r="A221" s="117"/>
      <c r="B221" s="158"/>
      <c r="C221" s="7">
        <v>4300</v>
      </c>
      <c r="D221" s="111" t="s">
        <v>175</v>
      </c>
      <c r="E221" s="53">
        <v>3000</v>
      </c>
      <c r="F221" s="53"/>
      <c r="G221" s="53"/>
      <c r="H221" s="22">
        <f>E221+F221-G221</f>
        <v>3000</v>
      </c>
      <c r="I221" s="112"/>
    </row>
    <row r="222" spans="1:9" ht="12.75" customHeight="1">
      <c r="A222" s="117"/>
      <c r="B222" s="158"/>
      <c r="C222" s="7">
        <v>4410</v>
      </c>
      <c r="D222" s="111" t="s">
        <v>180</v>
      </c>
      <c r="E222" s="53">
        <v>2500</v>
      </c>
      <c r="F222" s="53"/>
      <c r="G222" s="53"/>
      <c r="H222" s="22">
        <f>E222+F222-G222</f>
        <v>2500</v>
      </c>
      <c r="I222" s="112"/>
    </row>
    <row r="223" spans="1:9" ht="12.75" customHeight="1">
      <c r="A223" s="117"/>
      <c r="B223" s="158"/>
      <c r="C223" s="7">
        <v>4440</v>
      </c>
      <c r="D223" s="111" t="s">
        <v>174</v>
      </c>
      <c r="E223" s="53">
        <v>3132</v>
      </c>
      <c r="F223" s="53"/>
      <c r="G223" s="53"/>
      <c r="H223" s="22">
        <f>E223+F223-G223</f>
        <v>3132</v>
      </c>
      <c r="I223" s="112"/>
    </row>
    <row r="224" spans="1:9" ht="12.75" customHeight="1">
      <c r="A224" s="117"/>
      <c r="B224" s="158"/>
      <c r="C224" s="114">
        <v>4700</v>
      </c>
      <c r="D224" s="111" t="s">
        <v>188</v>
      </c>
      <c r="E224" s="53">
        <v>1000</v>
      </c>
      <c r="F224" s="53"/>
      <c r="G224" s="53"/>
      <c r="H224" s="22">
        <f>E224+F224-G224</f>
        <v>1000</v>
      </c>
      <c r="I224" s="112"/>
    </row>
    <row r="225" spans="1:9" ht="24.75">
      <c r="A225" s="117"/>
      <c r="B225" s="158"/>
      <c r="C225" s="114">
        <v>4740</v>
      </c>
      <c r="D225" s="27" t="s">
        <v>189</v>
      </c>
      <c r="E225" s="53">
        <v>2000</v>
      </c>
      <c r="F225" s="53"/>
      <c r="G225" s="53"/>
      <c r="H225" s="22">
        <f>E225+F225-G225</f>
        <v>2000</v>
      </c>
      <c r="I225" s="112"/>
    </row>
    <row r="226" spans="1:9" ht="12.75" customHeight="1">
      <c r="A226" s="117"/>
      <c r="B226" s="159"/>
      <c r="C226" s="114">
        <v>4750</v>
      </c>
      <c r="D226" s="27" t="s">
        <v>190</v>
      </c>
      <c r="E226" s="53">
        <v>2000</v>
      </c>
      <c r="F226" s="53"/>
      <c r="G226" s="53"/>
      <c r="H226" s="22">
        <f>E226+F226-G226</f>
        <v>2000</v>
      </c>
      <c r="I226" s="112"/>
    </row>
    <row r="227" spans="1:9" ht="12.75" customHeight="1">
      <c r="A227" s="117"/>
      <c r="B227" s="31" t="s">
        <v>134</v>
      </c>
      <c r="C227" s="32" t="s">
        <v>135</v>
      </c>
      <c r="D227" s="32"/>
      <c r="E227" s="33">
        <f>SUM(E228:E228)</f>
        <v>10164</v>
      </c>
      <c r="F227" s="33">
        <f>SUM(F228:F228)</f>
        <v>0</v>
      </c>
      <c r="G227" s="33">
        <f>SUM(G228:G228)</f>
        <v>0</v>
      </c>
      <c r="H227" s="33">
        <f>SUM(H228:H228)</f>
        <v>10164</v>
      </c>
      <c r="I227" s="116"/>
    </row>
    <row r="228" spans="1:9" ht="12.75" customHeight="1">
      <c r="A228" s="117"/>
      <c r="B228" s="35"/>
      <c r="C228" s="7">
        <v>3110</v>
      </c>
      <c r="D228" s="111" t="s">
        <v>207</v>
      </c>
      <c r="E228" s="85">
        <v>10164</v>
      </c>
      <c r="F228" s="36"/>
      <c r="G228" s="36"/>
      <c r="H228" s="36">
        <f>E228+F228-G228</f>
        <v>10164</v>
      </c>
      <c r="I228" s="168"/>
    </row>
    <row r="229" spans="1:9" ht="12.75" customHeight="1">
      <c r="A229" s="117"/>
      <c r="B229" s="51">
        <v>85295</v>
      </c>
      <c r="C229" s="52" t="s">
        <v>16</v>
      </c>
      <c r="D229" s="52"/>
      <c r="E229" s="138">
        <f>SUM(E230:E231)</f>
        <v>125036</v>
      </c>
      <c r="F229" s="138">
        <f>SUM(F230:F231)</f>
        <v>7494</v>
      </c>
      <c r="G229" s="138">
        <f>SUM(G230:G231)</f>
        <v>0</v>
      </c>
      <c r="H229" s="138">
        <f>SUM(H230:H231)</f>
        <v>132530</v>
      </c>
      <c r="I229" s="139"/>
    </row>
    <row r="230" spans="1:9" ht="12.75">
      <c r="A230" s="117"/>
      <c r="B230" s="143"/>
      <c r="C230" s="7">
        <v>3110</v>
      </c>
      <c r="D230" s="111" t="s">
        <v>207</v>
      </c>
      <c r="E230" s="53">
        <v>113436</v>
      </c>
      <c r="F230" s="53">
        <v>7494</v>
      </c>
      <c r="G230" s="53"/>
      <c r="H230" s="22">
        <f>E230+F230-G230</f>
        <v>120930</v>
      </c>
      <c r="I230" s="112"/>
    </row>
    <row r="231" spans="1:9" ht="12.75">
      <c r="A231" s="128"/>
      <c r="B231" s="144"/>
      <c r="C231" s="7">
        <v>6050</v>
      </c>
      <c r="D231" s="111" t="s">
        <v>150</v>
      </c>
      <c r="E231" s="53">
        <v>11600</v>
      </c>
      <c r="F231" s="53"/>
      <c r="G231" s="53"/>
      <c r="H231" s="22">
        <f>E231+F231-G231</f>
        <v>11600</v>
      </c>
      <c r="I231" s="112"/>
    </row>
    <row r="232" spans="1:9" ht="13.5">
      <c r="A232" s="74">
        <v>854</v>
      </c>
      <c r="B232" s="75" t="s">
        <v>136</v>
      </c>
      <c r="C232" s="75"/>
      <c r="D232" s="75"/>
      <c r="E232" s="105">
        <f>SUM(E233)</f>
        <v>105314</v>
      </c>
      <c r="F232" s="105">
        <f>SUM(F233)</f>
        <v>2966</v>
      </c>
      <c r="G232" s="105">
        <f>SUM(G233)</f>
        <v>0</v>
      </c>
      <c r="H232" s="22">
        <f>E232+F232-G232</f>
        <v>108280</v>
      </c>
      <c r="I232" s="106"/>
    </row>
    <row r="233" spans="1:9" ht="12.75">
      <c r="A233" s="117"/>
      <c r="B233" s="51">
        <v>85415</v>
      </c>
      <c r="C233" s="52" t="s">
        <v>137</v>
      </c>
      <c r="D233" s="52"/>
      <c r="E233" s="17">
        <f>SUM(E234)</f>
        <v>105314</v>
      </c>
      <c r="F233" s="17">
        <f>SUM(F234)</f>
        <v>2966</v>
      </c>
      <c r="G233" s="17">
        <f>SUM(G234)</f>
        <v>0</v>
      </c>
      <c r="H233" s="17">
        <f>SUM(H234)</f>
        <v>108280</v>
      </c>
      <c r="I233" s="155"/>
    </row>
    <row r="234" spans="1:9" ht="12.75">
      <c r="A234" s="128"/>
      <c r="B234" s="55"/>
      <c r="C234" s="7">
        <v>3260</v>
      </c>
      <c r="D234" s="111" t="s">
        <v>213</v>
      </c>
      <c r="E234" s="21">
        <v>105314</v>
      </c>
      <c r="F234" s="53">
        <v>2966</v>
      </c>
      <c r="G234" s="53"/>
      <c r="H234" s="53">
        <f>E234+F234-G234</f>
        <v>108280</v>
      </c>
      <c r="I234" s="169"/>
    </row>
    <row r="235" spans="1:9" ht="13.5">
      <c r="A235" s="74">
        <v>900</v>
      </c>
      <c r="B235" s="75" t="s">
        <v>139</v>
      </c>
      <c r="C235" s="75"/>
      <c r="D235" s="75"/>
      <c r="E235" s="105">
        <f>SUM(E236,E248,E250,E256,E254)</f>
        <v>855810</v>
      </c>
      <c r="F235" s="105">
        <f>SUM(F236,F248,F250,F256,F254)</f>
        <v>13000</v>
      </c>
      <c r="G235" s="105">
        <f>SUM(G236,G248,G250,G256,G254)</f>
        <v>0</v>
      </c>
      <c r="H235" s="105">
        <f>SUM(H236,H248,H250,H256,H254)</f>
        <v>868810</v>
      </c>
      <c r="I235" s="106"/>
    </row>
    <row r="236" spans="1:9" ht="12.75" customHeight="1">
      <c r="A236" s="117"/>
      <c r="B236" s="51">
        <v>90003</v>
      </c>
      <c r="C236" s="52" t="s">
        <v>214</v>
      </c>
      <c r="D236" s="52"/>
      <c r="E236" s="25">
        <f>SUM(E237:E247)</f>
        <v>251950</v>
      </c>
      <c r="F236" s="25">
        <f>SUM(F237:F247)</f>
        <v>4000</v>
      </c>
      <c r="G236" s="25">
        <f>SUM(G237:G247)</f>
        <v>0</v>
      </c>
      <c r="H236" s="25">
        <f>SUM(H237:H247)</f>
        <v>255950</v>
      </c>
      <c r="I236" s="109"/>
    </row>
    <row r="237" spans="1:9" ht="12.75" customHeight="1">
      <c r="A237" s="117"/>
      <c r="B237" s="124"/>
      <c r="C237" s="7">
        <v>3020</v>
      </c>
      <c r="D237" s="111" t="s">
        <v>182</v>
      </c>
      <c r="E237" s="53">
        <v>400</v>
      </c>
      <c r="F237" s="53"/>
      <c r="G237" s="53"/>
      <c r="H237" s="22">
        <f>E237+F237-G237</f>
        <v>400</v>
      </c>
      <c r="I237" s="112"/>
    </row>
    <row r="238" spans="1:9" ht="12.75" customHeight="1">
      <c r="A238" s="117"/>
      <c r="B238" s="124"/>
      <c r="C238" s="114">
        <v>3040</v>
      </c>
      <c r="D238" s="141" t="s">
        <v>183</v>
      </c>
      <c r="E238" s="53">
        <v>1000</v>
      </c>
      <c r="F238" s="53"/>
      <c r="G238" s="53"/>
      <c r="H238" s="22">
        <f>E238+F238-G238</f>
        <v>1000</v>
      </c>
      <c r="I238" s="112"/>
    </row>
    <row r="239" spans="1:9" ht="12.75" customHeight="1">
      <c r="A239" s="117"/>
      <c r="B239" s="158"/>
      <c r="C239" s="7">
        <v>4010</v>
      </c>
      <c r="D239" s="111" t="s">
        <v>169</v>
      </c>
      <c r="E239" s="53">
        <v>49520</v>
      </c>
      <c r="F239" s="53"/>
      <c r="G239" s="53"/>
      <c r="H239" s="22">
        <f>E239+F239-G239</f>
        <v>49520</v>
      </c>
      <c r="I239" s="112"/>
    </row>
    <row r="240" spans="1:9" ht="12.75" customHeight="1">
      <c r="A240" s="117"/>
      <c r="B240" s="158"/>
      <c r="C240" s="7">
        <v>4040</v>
      </c>
      <c r="D240" s="111" t="s">
        <v>177</v>
      </c>
      <c r="E240" s="53">
        <v>3250</v>
      </c>
      <c r="F240" s="53"/>
      <c r="G240" s="53"/>
      <c r="H240" s="22">
        <f>E240+F240-G240</f>
        <v>3250</v>
      </c>
      <c r="I240" s="112"/>
    </row>
    <row r="241" spans="1:9" ht="12.75" customHeight="1">
      <c r="A241" s="117"/>
      <c r="B241" s="158"/>
      <c r="C241" s="7">
        <v>4110</v>
      </c>
      <c r="D241" s="111" t="s">
        <v>171</v>
      </c>
      <c r="E241" s="53">
        <f>8500+560</f>
        <v>9060</v>
      </c>
      <c r="F241" s="53"/>
      <c r="G241" s="53"/>
      <c r="H241" s="22">
        <f>E241+F241-G241</f>
        <v>9060</v>
      </c>
      <c r="I241" s="112"/>
    </row>
    <row r="242" spans="1:256" s="107" customFormat="1" ht="12.75" customHeight="1">
      <c r="A242" s="117"/>
      <c r="B242" s="158"/>
      <c r="C242" s="7">
        <v>4120</v>
      </c>
      <c r="D242" s="111" t="s">
        <v>172</v>
      </c>
      <c r="E242" s="53">
        <f>1300+100</f>
        <v>1400</v>
      </c>
      <c r="F242" s="53"/>
      <c r="G242" s="53"/>
      <c r="H242" s="22">
        <f>E242+F242-G242</f>
        <v>1400</v>
      </c>
      <c r="I242" s="112"/>
      <c r="IK242" s="2"/>
      <c r="IL242" s="2"/>
      <c r="IM242"/>
      <c r="IN242"/>
      <c r="IO242"/>
      <c r="IP242"/>
      <c r="IQ242"/>
      <c r="IR242"/>
      <c r="IS242"/>
      <c r="IT242"/>
      <c r="IU242"/>
      <c r="IV242"/>
    </row>
    <row r="243" spans="1:256" s="107" customFormat="1" ht="12.75" customHeight="1">
      <c r="A243" s="117"/>
      <c r="B243" s="158"/>
      <c r="C243" s="73">
        <v>4170</v>
      </c>
      <c r="D243" s="61" t="s">
        <v>154</v>
      </c>
      <c r="E243" s="53">
        <v>2500</v>
      </c>
      <c r="F243" s="53"/>
      <c r="G243" s="53"/>
      <c r="H243" s="22">
        <f>E243+F243-G243</f>
        <v>2500</v>
      </c>
      <c r="I243" s="112"/>
      <c r="IK243" s="2"/>
      <c r="IL243" s="2"/>
      <c r="IM243"/>
      <c r="IN243"/>
      <c r="IO243"/>
      <c r="IP243"/>
      <c r="IQ243"/>
      <c r="IR243"/>
      <c r="IS243"/>
      <c r="IT243"/>
      <c r="IU243"/>
      <c r="IV243"/>
    </row>
    <row r="244" spans="1:256" s="107" customFormat="1" ht="12.75" customHeight="1">
      <c r="A244" s="117"/>
      <c r="B244" s="158"/>
      <c r="C244" s="7">
        <v>4210</v>
      </c>
      <c r="D244" s="111" t="s">
        <v>155</v>
      </c>
      <c r="E244" s="53">
        <v>3000</v>
      </c>
      <c r="F244" s="53"/>
      <c r="G244" s="53"/>
      <c r="H244" s="22">
        <f>E244+F244-G244</f>
        <v>3000</v>
      </c>
      <c r="I244" s="112"/>
      <c r="IK244" s="2"/>
      <c r="IL244" s="2"/>
      <c r="IM244"/>
      <c r="IN244"/>
      <c r="IO244"/>
      <c r="IP244"/>
      <c r="IQ244"/>
      <c r="IR244"/>
      <c r="IS244"/>
      <c r="IT244"/>
      <c r="IU244"/>
      <c r="IV244"/>
    </row>
    <row r="245" spans="1:256" s="110" customFormat="1" ht="12.75" customHeight="1">
      <c r="A245" s="117"/>
      <c r="B245" s="158"/>
      <c r="C245" s="7">
        <v>4260</v>
      </c>
      <c r="D245" s="111" t="s">
        <v>184</v>
      </c>
      <c r="E245" s="118">
        <v>20000</v>
      </c>
      <c r="F245" s="118">
        <v>4000</v>
      </c>
      <c r="G245" s="170"/>
      <c r="H245" s="22">
        <f>E245+F245-G245</f>
        <v>24000</v>
      </c>
      <c r="I245" s="112"/>
      <c r="IK245" s="2"/>
      <c r="IL245" s="2"/>
      <c r="IM245"/>
      <c r="IN245"/>
      <c r="IO245"/>
      <c r="IP245"/>
      <c r="IQ245"/>
      <c r="IR245"/>
      <c r="IS245"/>
      <c r="IT245"/>
      <c r="IU245"/>
      <c r="IV245"/>
    </row>
    <row r="246" spans="1:256" s="171" customFormat="1" ht="12.75" customHeight="1">
      <c r="A246" s="117"/>
      <c r="B246" s="158"/>
      <c r="C246" s="7">
        <v>4300</v>
      </c>
      <c r="D246" s="111" t="s">
        <v>173</v>
      </c>
      <c r="E246" s="36">
        <v>160000</v>
      </c>
      <c r="F246" s="36"/>
      <c r="G246" s="36"/>
      <c r="H246" s="22">
        <f>E246+F246-G246</f>
        <v>160000</v>
      </c>
      <c r="I246" s="112"/>
      <c r="IK246" s="2"/>
      <c r="IL246" s="2"/>
      <c r="IM246"/>
      <c r="IN246"/>
      <c r="IO246"/>
      <c r="IP246"/>
      <c r="IQ246"/>
      <c r="IR246"/>
      <c r="IS246"/>
      <c r="IT246"/>
      <c r="IU246"/>
      <c r="IV246"/>
    </row>
    <row r="247" spans="1:256" s="171" customFormat="1" ht="12.75" customHeight="1">
      <c r="A247" s="117"/>
      <c r="B247" s="158"/>
      <c r="C247" s="7">
        <v>4440</v>
      </c>
      <c r="D247" s="111" t="s">
        <v>174</v>
      </c>
      <c r="E247" s="36">
        <v>1820</v>
      </c>
      <c r="F247" s="36"/>
      <c r="G247" s="36"/>
      <c r="H247" s="22">
        <f>E247+F247-G247</f>
        <v>1820</v>
      </c>
      <c r="I247" s="112"/>
      <c r="IK247" s="2"/>
      <c r="IL247" s="2"/>
      <c r="IM247"/>
      <c r="IN247"/>
      <c r="IO247"/>
      <c r="IP247"/>
      <c r="IQ247"/>
      <c r="IR247"/>
      <c r="IS247"/>
      <c r="IT247"/>
      <c r="IU247"/>
      <c r="IV247"/>
    </row>
    <row r="248" spans="1:256" s="171" customFormat="1" ht="12.75" customHeight="1">
      <c r="A248" s="117"/>
      <c r="B248" s="77">
        <v>90004</v>
      </c>
      <c r="C248" s="52" t="s">
        <v>215</v>
      </c>
      <c r="D248" s="52"/>
      <c r="E248" s="25">
        <f>SUM(E249)</f>
        <v>4500</v>
      </c>
      <c r="F248" s="25">
        <f>SUM(F249)</f>
        <v>0</v>
      </c>
      <c r="G248" s="25">
        <f>SUM(G249)</f>
        <v>0</v>
      </c>
      <c r="H248" s="25">
        <f>SUM(H249)</f>
        <v>4500</v>
      </c>
      <c r="I248" s="109"/>
      <c r="IK248" s="2"/>
      <c r="IL248" s="2"/>
      <c r="IM248"/>
      <c r="IN248"/>
      <c r="IO248"/>
      <c r="IP248"/>
      <c r="IQ248"/>
      <c r="IR248"/>
      <c r="IS248"/>
      <c r="IT248"/>
      <c r="IU248"/>
      <c r="IV248"/>
    </row>
    <row r="249" spans="1:256" s="171" customFormat="1" ht="12.75" customHeight="1">
      <c r="A249" s="117"/>
      <c r="B249" s="146"/>
      <c r="C249" s="7">
        <v>4210</v>
      </c>
      <c r="D249" s="111" t="s">
        <v>155</v>
      </c>
      <c r="E249" s="36">
        <v>4500</v>
      </c>
      <c r="F249" s="36"/>
      <c r="G249" s="36"/>
      <c r="H249" s="22">
        <f>E249+F249-G249</f>
        <v>4500</v>
      </c>
      <c r="I249" s="112"/>
      <c r="IK249" s="2"/>
      <c r="IL249" s="2"/>
      <c r="IM249"/>
      <c r="IN249"/>
      <c r="IO249"/>
      <c r="IP249"/>
      <c r="IQ249"/>
      <c r="IR249"/>
      <c r="IS249"/>
      <c r="IT249"/>
      <c r="IU249"/>
      <c r="IV249"/>
    </row>
    <row r="250" spans="1:256" s="171" customFormat="1" ht="12.75" customHeight="1">
      <c r="A250" s="172"/>
      <c r="B250" s="51">
        <v>90015</v>
      </c>
      <c r="C250" s="52" t="s">
        <v>216</v>
      </c>
      <c r="D250" s="52"/>
      <c r="E250" s="25">
        <f>SUM(E251:E253)</f>
        <v>95000</v>
      </c>
      <c r="F250" s="25">
        <f>SUM(F251:F253)</f>
        <v>5000</v>
      </c>
      <c r="G250" s="25">
        <f>SUM(G251:G253)</f>
        <v>0</v>
      </c>
      <c r="H250" s="25">
        <f>SUM(H251:H253)</f>
        <v>100000</v>
      </c>
      <c r="I250" s="109"/>
      <c r="IK250" s="2"/>
      <c r="IL250" s="2"/>
      <c r="IM250"/>
      <c r="IN250"/>
      <c r="IO250"/>
      <c r="IP250"/>
      <c r="IQ250"/>
      <c r="IR250"/>
      <c r="IS250"/>
      <c r="IT250"/>
      <c r="IU250"/>
      <c r="IV250"/>
    </row>
    <row r="251" spans="1:9" ht="12.75" customHeight="1">
      <c r="A251" s="172"/>
      <c r="B251" s="158"/>
      <c r="C251" s="114">
        <v>4260</v>
      </c>
      <c r="D251" s="111" t="s">
        <v>184</v>
      </c>
      <c r="E251" s="118">
        <v>50000</v>
      </c>
      <c r="F251" s="118">
        <v>5000</v>
      </c>
      <c r="G251" s="118"/>
      <c r="H251" s="22">
        <f>E251+F251-G251</f>
        <v>55000</v>
      </c>
      <c r="I251" s="112"/>
    </row>
    <row r="252" spans="1:9" ht="12.75" customHeight="1">
      <c r="A252" s="172"/>
      <c r="B252" s="158"/>
      <c r="C252" s="114">
        <v>4270</v>
      </c>
      <c r="D252" s="111" t="s">
        <v>201</v>
      </c>
      <c r="E252" s="118">
        <v>35000</v>
      </c>
      <c r="F252" s="118"/>
      <c r="G252" s="118"/>
      <c r="H252" s="22">
        <f>E252+F252-G252</f>
        <v>35000</v>
      </c>
      <c r="I252" s="112"/>
    </row>
    <row r="253" spans="1:256" s="110" customFormat="1" ht="12.75" customHeight="1">
      <c r="A253" s="172"/>
      <c r="B253" s="158"/>
      <c r="C253" s="7">
        <v>4300</v>
      </c>
      <c r="D253" s="111" t="s">
        <v>173</v>
      </c>
      <c r="E253" s="118">
        <v>10000</v>
      </c>
      <c r="F253" s="118"/>
      <c r="G253" s="118"/>
      <c r="H253" s="22">
        <f>E253+F253-G253</f>
        <v>10000</v>
      </c>
      <c r="I253" s="112"/>
      <c r="IK253" s="2"/>
      <c r="IL253" s="2"/>
      <c r="IM253"/>
      <c r="IN253"/>
      <c r="IO253"/>
      <c r="IP253"/>
      <c r="IQ253"/>
      <c r="IR253"/>
      <c r="IS253"/>
      <c r="IT253"/>
      <c r="IU253"/>
      <c r="IV253"/>
    </row>
    <row r="254" spans="1:256" s="110" customFormat="1" ht="24.75">
      <c r="A254" s="172"/>
      <c r="B254" s="86">
        <v>90019</v>
      </c>
      <c r="C254" s="38" t="s">
        <v>217</v>
      </c>
      <c r="D254" s="38"/>
      <c r="E254" s="17">
        <f>SUM(E255)</f>
        <v>12500</v>
      </c>
      <c r="F254" s="17">
        <f>SUM(F255)</f>
        <v>2500</v>
      </c>
      <c r="G254" s="17">
        <f>SUM(G255)</f>
        <v>0</v>
      </c>
      <c r="H254" s="17">
        <f>SUM(H255)</f>
        <v>15000</v>
      </c>
      <c r="I254" s="155"/>
      <c r="IK254" s="2"/>
      <c r="IL254" s="2"/>
      <c r="IM254"/>
      <c r="IN254"/>
      <c r="IO254"/>
      <c r="IP254"/>
      <c r="IQ254"/>
      <c r="IR254"/>
      <c r="IS254"/>
      <c r="IT254"/>
      <c r="IU254"/>
      <c r="IV254"/>
    </row>
    <row r="255" spans="1:256" s="110" customFormat="1" ht="12.75" customHeight="1">
      <c r="A255" s="172"/>
      <c r="B255" s="173"/>
      <c r="C255" s="147">
        <v>4300</v>
      </c>
      <c r="D255" s="61" t="s">
        <v>173</v>
      </c>
      <c r="E255" s="21">
        <v>12500</v>
      </c>
      <c r="F255" s="21">
        <v>2500</v>
      </c>
      <c r="G255" s="21"/>
      <c r="H255" s="22">
        <f>E255+F255-G255</f>
        <v>15000</v>
      </c>
      <c r="I255" s="112"/>
      <c r="IK255" s="2"/>
      <c r="IL255" s="2"/>
      <c r="IM255"/>
      <c r="IN255"/>
      <c r="IO255"/>
      <c r="IP255"/>
      <c r="IQ255"/>
      <c r="IR255"/>
      <c r="IS255"/>
      <c r="IT255"/>
      <c r="IU255"/>
      <c r="IV255"/>
    </row>
    <row r="256" spans="1:9" ht="12.75" customHeight="1">
      <c r="A256" s="117"/>
      <c r="B256" s="174">
        <v>90095</v>
      </c>
      <c r="C256" s="52" t="s">
        <v>16</v>
      </c>
      <c r="D256" s="52"/>
      <c r="E256" s="25">
        <f>SUM(E257:E269)</f>
        <v>491860</v>
      </c>
      <c r="F256" s="25">
        <f>SUM(F257:F269)</f>
        <v>1500</v>
      </c>
      <c r="G256" s="25">
        <f>SUM(G257:G269)</f>
        <v>0</v>
      </c>
      <c r="H256" s="25">
        <f>SUM(H257:H269)</f>
        <v>493360</v>
      </c>
      <c r="I256" s="109"/>
    </row>
    <row r="257" spans="1:9" ht="12.75" customHeight="1">
      <c r="A257" s="117"/>
      <c r="B257" s="174"/>
      <c r="C257" s="7">
        <v>3020</v>
      </c>
      <c r="D257" s="111" t="s">
        <v>182</v>
      </c>
      <c r="E257" s="118">
        <v>500</v>
      </c>
      <c r="F257" s="118"/>
      <c r="G257" s="118"/>
      <c r="H257" s="22">
        <f>E257+F257-G257</f>
        <v>500</v>
      </c>
      <c r="I257" s="112"/>
    </row>
    <row r="258" spans="1:256" s="110" customFormat="1" ht="12.75" customHeight="1">
      <c r="A258" s="117"/>
      <c r="B258" s="174"/>
      <c r="C258" s="7">
        <v>4010</v>
      </c>
      <c r="D258" s="111" t="s">
        <v>169</v>
      </c>
      <c r="E258" s="118">
        <v>24000</v>
      </c>
      <c r="F258" s="118"/>
      <c r="G258" s="118"/>
      <c r="H258" s="22">
        <f>E258+F258-G258</f>
        <v>24000</v>
      </c>
      <c r="I258" s="112"/>
      <c r="IK258" s="2"/>
      <c r="IL258" s="2"/>
      <c r="IM258"/>
      <c r="IN258"/>
      <c r="IO258"/>
      <c r="IP258"/>
      <c r="IQ258"/>
      <c r="IR258"/>
      <c r="IS258"/>
      <c r="IT258"/>
      <c r="IU258"/>
      <c r="IV258"/>
    </row>
    <row r="259" spans="1:256" s="110" customFormat="1" ht="12.75" customHeight="1">
      <c r="A259" s="117"/>
      <c r="B259" s="174"/>
      <c r="C259" s="7">
        <v>4040</v>
      </c>
      <c r="D259" s="111" t="s">
        <v>177</v>
      </c>
      <c r="E259" s="118">
        <v>2000</v>
      </c>
      <c r="F259" s="118"/>
      <c r="G259" s="118"/>
      <c r="H259" s="22">
        <f>E259+F259-G259</f>
        <v>2000</v>
      </c>
      <c r="I259" s="112"/>
      <c r="IK259" s="2"/>
      <c r="IL259" s="2"/>
      <c r="IM259"/>
      <c r="IN259"/>
      <c r="IO259"/>
      <c r="IP259"/>
      <c r="IQ259"/>
      <c r="IR259"/>
      <c r="IS259"/>
      <c r="IT259"/>
      <c r="IU259"/>
      <c r="IV259"/>
    </row>
    <row r="260" spans="1:256" s="110" customFormat="1" ht="12.75" customHeight="1">
      <c r="A260" s="117"/>
      <c r="B260" s="174"/>
      <c r="C260" s="7">
        <v>4110</v>
      </c>
      <c r="D260" s="111" t="s">
        <v>171</v>
      </c>
      <c r="E260" s="118">
        <v>4500</v>
      </c>
      <c r="F260" s="118"/>
      <c r="G260" s="118"/>
      <c r="H260" s="22">
        <f>E260+F260-G260</f>
        <v>4500</v>
      </c>
      <c r="I260" s="112"/>
      <c r="IK260" s="2"/>
      <c r="IL260" s="2"/>
      <c r="IM260"/>
      <c r="IN260"/>
      <c r="IO260"/>
      <c r="IP260"/>
      <c r="IQ260"/>
      <c r="IR260"/>
      <c r="IS260"/>
      <c r="IT260"/>
      <c r="IU260"/>
      <c r="IV260"/>
    </row>
    <row r="261" spans="1:256" s="110" customFormat="1" ht="12.75" customHeight="1">
      <c r="A261" s="117"/>
      <c r="B261" s="146"/>
      <c r="C261" s="7">
        <v>4120</v>
      </c>
      <c r="D261" s="111" t="s">
        <v>172</v>
      </c>
      <c r="E261" s="118">
        <v>500</v>
      </c>
      <c r="F261" s="118"/>
      <c r="G261" s="118"/>
      <c r="H261" s="22">
        <f>E261+F261-G261</f>
        <v>500</v>
      </c>
      <c r="I261" s="112"/>
      <c r="IK261" s="2"/>
      <c r="IL261" s="2"/>
      <c r="IM261"/>
      <c r="IN261"/>
      <c r="IO261"/>
      <c r="IP261"/>
      <c r="IQ261"/>
      <c r="IR261"/>
      <c r="IS261"/>
      <c r="IT261"/>
      <c r="IU261"/>
      <c r="IV261"/>
    </row>
    <row r="262" spans="1:256" s="110" customFormat="1" ht="12.75" customHeight="1">
      <c r="A262" s="117"/>
      <c r="B262" s="146"/>
      <c r="C262" s="7">
        <v>4140</v>
      </c>
      <c r="D262" s="27" t="s">
        <v>218</v>
      </c>
      <c r="E262" s="118">
        <v>1500</v>
      </c>
      <c r="F262" s="118">
        <v>1500</v>
      </c>
      <c r="G262" s="118"/>
      <c r="H262" s="22">
        <f>E262+F262-G262</f>
        <v>3000</v>
      </c>
      <c r="I262" s="112"/>
      <c r="IK262" s="2"/>
      <c r="IL262" s="2"/>
      <c r="IM262"/>
      <c r="IN262"/>
      <c r="IO262"/>
      <c r="IP262"/>
      <c r="IQ262"/>
      <c r="IR262"/>
      <c r="IS262"/>
      <c r="IT262"/>
      <c r="IU262"/>
      <c r="IV262"/>
    </row>
    <row r="263" spans="1:256" s="110" customFormat="1" ht="12.75" customHeight="1">
      <c r="A263" s="117"/>
      <c r="B263" s="146"/>
      <c r="C263" s="73">
        <v>4170</v>
      </c>
      <c r="D263" s="61" t="s">
        <v>154</v>
      </c>
      <c r="E263" s="118">
        <v>10000</v>
      </c>
      <c r="F263" s="118"/>
      <c r="G263" s="118"/>
      <c r="H263" s="22">
        <f>E263+F263-G263</f>
        <v>10000</v>
      </c>
      <c r="I263" s="112"/>
      <c r="IK263" s="2"/>
      <c r="IL263" s="2"/>
      <c r="IM263"/>
      <c r="IN263"/>
      <c r="IO263"/>
      <c r="IP263"/>
      <c r="IQ263"/>
      <c r="IR263"/>
      <c r="IS263"/>
      <c r="IT263"/>
      <c r="IU263"/>
      <c r="IV263"/>
    </row>
    <row r="264" spans="1:9" ht="12.75" customHeight="1">
      <c r="A264" s="117"/>
      <c r="B264" s="146"/>
      <c r="C264" s="7">
        <v>4210</v>
      </c>
      <c r="D264" s="111" t="s">
        <v>155</v>
      </c>
      <c r="E264" s="118">
        <v>61250</v>
      </c>
      <c r="F264" s="118"/>
      <c r="G264" s="118"/>
      <c r="H264" s="22">
        <f>E264+F264-G264</f>
        <v>61250</v>
      </c>
      <c r="I264" s="112"/>
    </row>
    <row r="265" spans="1:256" s="110" customFormat="1" ht="12.75" customHeight="1">
      <c r="A265" s="117"/>
      <c r="B265" s="146"/>
      <c r="C265" s="7">
        <v>4260</v>
      </c>
      <c r="D265" s="111" t="s">
        <v>184</v>
      </c>
      <c r="E265" s="118">
        <v>7000</v>
      </c>
      <c r="F265" s="118"/>
      <c r="G265" s="118"/>
      <c r="H265" s="22">
        <f>E265+F265-G265</f>
        <v>7000</v>
      </c>
      <c r="I265" s="112"/>
      <c r="IK265" s="2"/>
      <c r="IL265" s="2"/>
      <c r="IM265"/>
      <c r="IN265"/>
      <c r="IO265"/>
      <c r="IP265"/>
      <c r="IQ265"/>
      <c r="IR265"/>
      <c r="IS265"/>
      <c r="IT265"/>
      <c r="IU265"/>
      <c r="IV265"/>
    </row>
    <row r="266" spans="1:256" s="110" customFormat="1" ht="12.75" customHeight="1">
      <c r="A266" s="117"/>
      <c r="B266" s="146"/>
      <c r="C266" s="7">
        <v>4300</v>
      </c>
      <c r="D266" s="111" t="s">
        <v>173</v>
      </c>
      <c r="E266" s="118">
        <v>169000</v>
      </c>
      <c r="F266" s="118"/>
      <c r="G266" s="118"/>
      <c r="H266" s="22">
        <f>E266+F266-G266</f>
        <v>169000</v>
      </c>
      <c r="I266" s="112"/>
      <c r="IK266" s="2"/>
      <c r="IL266" s="2"/>
      <c r="IM266"/>
      <c r="IN266"/>
      <c r="IO266"/>
      <c r="IP266"/>
      <c r="IQ266"/>
      <c r="IR266"/>
      <c r="IS266"/>
      <c r="IT266"/>
      <c r="IU266"/>
      <c r="IV266"/>
    </row>
    <row r="267" spans="1:256" s="110" customFormat="1" ht="12.75" customHeight="1">
      <c r="A267" s="117"/>
      <c r="B267" s="125"/>
      <c r="C267" s="7">
        <v>4430</v>
      </c>
      <c r="D267" s="111" t="s">
        <v>219</v>
      </c>
      <c r="E267" s="118">
        <v>10000</v>
      </c>
      <c r="F267" s="118"/>
      <c r="G267" s="118"/>
      <c r="H267" s="22">
        <f>E267+F267-G267</f>
        <v>10000</v>
      </c>
      <c r="I267" s="112"/>
      <c r="IK267" s="2"/>
      <c r="IL267" s="2"/>
      <c r="IM267"/>
      <c r="IN267"/>
      <c r="IO267"/>
      <c r="IP267"/>
      <c r="IQ267"/>
      <c r="IR267"/>
      <c r="IS267"/>
      <c r="IT267"/>
      <c r="IU267"/>
      <c r="IV267"/>
    </row>
    <row r="268" spans="1:256" s="110" customFormat="1" ht="12.75" customHeight="1">
      <c r="A268" s="117"/>
      <c r="B268" s="125"/>
      <c r="C268" s="7">
        <v>4440</v>
      </c>
      <c r="D268" s="111" t="s">
        <v>174</v>
      </c>
      <c r="E268" s="118">
        <v>1610</v>
      </c>
      <c r="F268" s="118"/>
      <c r="G268" s="118"/>
      <c r="H268" s="22">
        <f>E268+F268-G268</f>
        <v>1610</v>
      </c>
      <c r="I268" s="112"/>
      <c r="IK268" s="2"/>
      <c r="IL268" s="2"/>
      <c r="IM268"/>
      <c r="IN268"/>
      <c r="IO268"/>
      <c r="IP268"/>
      <c r="IQ268"/>
      <c r="IR268"/>
      <c r="IS268"/>
      <c r="IT268"/>
      <c r="IU268"/>
      <c r="IV268"/>
    </row>
    <row r="269" spans="1:256" s="110" customFormat="1" ht="12.75" customHeight="1">
      <c r="A269" s="117"/>
      <c r="B269" s="125"/>
      <c r="C269" s="7">
        <v>6050</v>
      </c>
      <c r="D269" s="111" t="s">
        <v>150</v>
      </c>
      <c r="E269" s="118">
        <v>200000</v>
      </c>
      <c r="F269" s="118"/>
      <c r="G269" s="118"/>
      <c r="H269" s="22">
        <f>E269+F269-G269</f>
        <v>200000</v>
      </c>
      <c r="I269" s="112"/>
      <c r="IK269" s="2"/>
      <c r="IL269" s="2"/>
      <c r="IM269"/>
      <c r="IN269"/>
      <c r="IO269"/>
      <c r="IP269"/>
      <c r="IQ269"/>
      <c r="IR269"/>
      <c r="IS269"/>
      <c r="IT269"/>
      <c r="IU269"/>
      <c r="IV269"/>
    </row>
    <row r="270" spans="1:256" s="110" customFormat="1" ht="13.5">
      <c r="A270" s="74">
        <v>921</v>
      </c>
      <c r="B270" s="75" t="s">
        <v>220</v>
      </c>
      <c r="C270" s="75"/>
      <c r="D270" s="75"/>
      <c r="E270" s="152">
        <f>SUM(E271,E273)</f>
        <v>325000</v>
      </c>
      <c r="F270" s="152">
        <f>SUM(F271,F273)</f>
        <v>0</v>
      </c>
      <c r="G270" s="152">
        <f>SUM(G271,G273)</f>
        <v>0</v>
      </c>
      <c r="H270" s="152">
        <f>SUM(H271,H273)</f>
        <v>325000</v>
      </c>
      <c r="I270" s="153"/>
      <c r="IK270" s="2"/>
      <c r="IL270" s="2"/>
      <c r="IM270"/>
      <c r="IN270"/>
      <c r="IO270"/>
      <c r="IP270"/>
      <c r="IQ270"/>
      <c r="IR270"/>
      <c r="IS270"/>
      <c r="IT270"/>
      <c r="IU270"/>
      <c r="IV270"/>
    </row>
    <row r="271" spans="1:256" s="171" customFormat="1" ht="12.75">
      <c r="A271" s="117"/>
      <c r="B271" s="77">
        <v>92109</v>
      </c>
      <c r="C271" s="52" t="s">
        <v>221</v>
      </c>
      <c r="D271" s="52"/>
      <c r="E271" s="138">
        <f>SUM(E272)</f>
        <v>245000</v>
      </c>
      <c r="F271" s="138">
        <f>SUM(F272)</f>
        <v>0</v>
      </c>
      <c r="G271" s="138">
        <f>SUM(G272)</f>
        <v>0</v>
      </c>
      <c r="H271" s="138">
        <f>SUM(H272)</f>
        <v>245000</v>
      </c>
      <c r="I271" s="139"/>
      <c r="IK271" s="2"/>
      <c r="IL271" s="2"/>
      <c r="IM271"/>
      <c r="IN271"/>
      <c r="IO271"/>
      <c r="IP271"/>
      <c r="IQ271"/>
      <c r="IR271"/>
      <c r="IS271"/>
      <c r="IT271"/>
      <c r="IU271"/>
      <c r="IV271"/>
    </row>
    <row r="272" spans="1:256" s="171" customFormat="1" ht="12.75">
      <c r="A272" s="117"/>
      <c r="B272" s="175"/>
      <c r="C272" s="147">
        <v>2480</v>
      </c>
      <c r="D272" s="176" t="s">
        <v>222</v>
      </c>
      <c r="E272" s="36">
        <v>245000</v>
      </c>
      <c r="F272" s="36"/>
      <c r="G272" s="36"/>
      <c r="H272" s="22">
        <f>E272+F272-G272</f>
        <v>245000</v>
      </c>
      <c r="I272" s="112"/>
      <c r="IK272" s="2"/>
      <c r="IL272" s="2"/>
      <c r="IM272"/>
      <c r="IN272"/>
      <c r="IO272"/>
      <c r="IP272"/>
      <c r="IQ272"/>
      <c r="IR272"/>
      <c r="IS272"/>
      <c r="IT272"/>
      <c r="IU272"/>
      <c r="IV272"/>
    </row>
    <row r="273" spans="1:256" s="171" customFormat="1" ht="12.75">
      <c r="A273" s="117"/>
      <c r="B273" s="77">
        <v>92116</v>
      </c>
      <c r="C273" s="52" t="s">
        <v>223</v>
      </c>
      <c r="D273" s="52"/>
      <c r="E273" s="25">
        <f>SUM(E274)</f>
        <v>80000</v>
      </c>
      <c r="F273" s="25">
        <f>SUM(F274)</f>
        <v>0</v>
      </c>
      <c r="G273" s="25">
        <f>SUM(G274)</f>
        <v>0</v>
      </c>
      <c r="H273" s="25">
        <f>SUM(H274)</f>
        <v>80000</v>
      </c>
      <c r="I273" s="109"/>
      <c r="IK273" s="2"/>
      <c r="IL273" s="2"/>
      <c r="IM273"/>
      <c r="IN273"/>
      <c r="IO273"/>
      <c r="IP273"/>
      <c r="IQ273"/>
      <c r="IR273"/>
      <c r="IS273"/>
      <c r="IT273"/>
      <c r="IU273"/>
      <c r="IV273"/>
    </row>
    <row r="274" spans="1:256" s="171" customFormat="1" ht="12.75">
      <c r="A274" s="128"/>
      <c r="B274" s="175"/>
      <c r="C274" s="147">
        <v>2480</v>
      </c>
      <c r="D274" s="176" t="s">
        <v>222</v>
      </c>
      <c r="E274" s="36">
        <v>80000</v>
      </c>
      <c r="F274" s="36"/>
      <c r="G274" s="36"/>
      <c r="H274" s="22">
        <f>E274+F274-G274</f>
        <v>80000</v>
      </c>
      <c r="I274" s="112"/>
      <c r="IK274" s="2"/>
      <c r="IL274" s="2"/>
      <c r="IM274"/>
      <c r="IN274"/>
      <c r="IO274"/>
      <c r="IP274"/>
      <c r="IQ274"/>
      <c r="IR274"/>
      <c r="IS274"/>
      <c r="IT274"/>
      <c r="IU274"/>
      <c r="IV274"/>
    </row>
    <row r="275" spans="1:256" s="171" customFormat="1" ht="13.5">
      <c r="A275" s="74">
        <v>926</v>
      </c>
      <c r="B275" s="75" t="s">
        <v>224</v>
      </c>
      <c r="C275" s="75"/>
      <c r="D275" s="75"/>
      <c r="E275" s="105">
        <f>SUM(E276)</f>
        <v>28000</v>
      </c>
      <c r="F275" s="105">
        <f>SUM(F276)</f>
        <v>0</v>
      </c>
      <c r="G275" s="105">
        <f>SUM(G276)</f>
        <v>0</v>
      </c>
      <c r="H275" s="105">
        <f>SUM(H276)</f>
        <v>28000</v>
      </c>
      <c r="I275" s="106"/>
      <c r="IK275" s="2"/>
      <c r="IL275" s="2"/>
      <c r="IM275"/>
      <c r="IN275"/>
      <c r="IO275"/>
      <c r="IP275"/>
      <c r="IQ275"/>
      <c r="IR275"/>
      <c r="IS275"/>
      <c r="IT275"/>
      <c r="IU275"/>
      <c r="IV275"/>
    </row>
    <row r="276" spans="1:256" s="107" customFormat="1" ht="12.75" customHeight="1">
      <c r="A276" s="117"/>
      <c r="B276" s="77">
        <v>92695</v>
      </c>
      <c r="C276" s="52" t="s">
        <v>16</v>
      </c>
      <c r="D276" s="52"/>
      <c r="E276" s="25">
        <f>SUM(E277)</f>
        <v>28000</v>
      </c>
      <c r="F276" s="25">
        <f>SUM(F277)</f>
        <v>0</v>
      </c>
      <c r="G276" s="25">
        <f>SUM(G277)</f>
        <v>0</v>
      </c>
      <c r="H276" s="25">
        <f>SUM(H277)</f>
        <v>28000</v>
      </c>
      <c r="I276" s="109"/>
      <c r="IK276" s="2"/>
      <c r="IL276" s="2"/>
      <c r="IM276"/>
      <c r="IN276"/>
      <c r="IO276"/>
      <c r="IP276"/>
      <c r="IQ276"/>
      <c r="IR276"/>
      <c r="IS276"/>
      <c r="IT276"/>
      <c r="IU276"/>
      <c r="IV276"/>
    </row>
    <row r="277" spans="1:256" s="110" customFormat="1" ht="27.75" customHeight="1">
      <c r="A277" s="177"/>
      <c r="B277" s="178"/>
      <c r="C277" s="179">
        <v>2820</v>
      </c>
      <c r="D277" s="180" t="s">
        <v>225</v>
      </c>
      <c r="E277" s="181">
        <v>28000</v>
      </c>
      <c r="F277" s="181"/>
      <c r="G277" s="181"/>
      <c r="H277" s="22">
        <f>E277+F277-G277</f>
        <v>28000</v>
      </c>
      <c r="I277" s="112"/>
      <c r="IK277" s="2"/>
      <c r="IL277" s="2"/>
      <c r="IM277"/>
      <c r="IN277"/>
      <c r="IO277"/>
      <c r="IP277"/>
      <c r="IQ277"/>
      <c r="IR277"/>
      <c r="IS277"/>
      <c r="IT277"/>
      <c r="IU277"/>
      <c r="IV277"/>
    </row>
    <row r="278" spans="1:9" ht="17.25">
      <c r="A278" s="182" t="s">
        <v>226</v>
      </c>
      <c r="B278" s="182"/>
      <c r="C278" s="182"/>
      <c r="D278" s="182"/>
      <c r="E278" s="183">
        <f>SUM(E275,E270,E235,E190,E179,E115,E112,E109,E105,E91,E82,E40,E48,E28,E22,E19,E10,E44,E232)</f>
        <v>7335017.54</v>
      </c>
      <c r="F278" s="183">
        <f>SUM(F275,F270,F235,F190,F179,F115,F112,F109,F105,F91,F82,F40,F48,F28,F22,F19,F10,F44,F232)</f>
        <v>69555</v>
      </c>
      <c r="G278" s="183">
        <f>SUM(G275,G270,G235,G190,G179,G115,G112,G109,G105,G91,G82,G40,G48,G28,G22,G19,G10,G44,G232)</f>
        <v>46915</v>
      </c>
      <c r="H278" s="183">
        <f>SUM(H275,H270,H235,H190,H179,H115,H112,H109,H105,H91,H82,H40,H48,H28,H22,H19,H10,H44,H232)</f>
        <v>7357657.54</v>
      </c>
      <c r="I278" s="184"/>
    </row>
    <row r="279" spans="1:9" ht="17.25">
      <c r="A279" s="185"/>
      <c r="B279" s="185"/>
      <c r="C279" s="185"/>
      <c r="D279" s="185"/>
      <c r="E279" s="186"/>
      <c r="F279" s="186"/>
      <c r="G279" s="186"/>
      <c r="H279" s="186"/>
      <c r="I279" s="186"/>
    </row>
    <row r="280" spans="8:9" ht="12.75">
      <c r="H280" s="187"/>
      <c r="I280" s="187"/>
    </row>
    <row r="281" spans="8:9" ht="12.75">
      <c r="H281" s="187"/>
      <c r="I281" s="187"/>
    </row>
  </sheetData>
  <mergeCells count="72">
    <mergeCell ref="A5:E5"/>
    <mergeCell ref="A7:A8"/>
    <mergeCell ref="B7:B8"/>
    <mergeCell ref="C7:C8"/>
    <mergeCell ref="D7:D8"/>
    <mergeCell ref="E7:E8"/>
    <mergeCell ref="F7:F8"/>
    <mergeCell ref="G7:G8"/>
    <mergeCell ref="H7:H8"/>
    <mergeCell ref="B10:D10"/>
    <mergeCell ref="C11:D11"/>
    <mergeCell ref="C13:D13"/>
    <mergeCell ref="C15:D15"/>
    <mergeCell ref="B19:D19"/>
    <mergeCell ref="C20:D20"/>
    <mergeCell ref="B22:D22"/>
    <mergeCell ref="C23:D23"/>
    <mergeCell ref="B28:D28"/>
    <mergeCell ref="C29:D29"/>
    <mergeCell ref="B40:D40"/>
    <mergeCell ref="C41:D41"/>
    <mergeCell ref="B44:D44"/>
    <mergeCell ref="C45:D45"/>
    <mergeCell ref="B48:D48"/>
    <mergeCell ref="C49:D49"/>
    <mergeCell ref="C56:D56"/>
    <mergeCell ref="C61:D61"/>
    <mergeCell ref="B82:D82"/>
    <mergeCell ref="C83:D83"/>
    <mergeCell ref="C86:D86"/>
    <mergeCell ref="B91:D91"/>
    <mergeCell ref="C92:D92"/>
    <mergeCell ref="C99:D99"/>
    <mergeCell ref="C101:D101"/>
    <mergeCell ref="B105:D105"/>
    <mergeCell ref="C106:D106"/>
    <mergeCell ref="B109:D109"/>
    <mergeCell ref="C110:D110"/>
    <mergeCell ref="B112:D112"/>
    <mergeCell ref="C113:D113"/>
    <mergeCell ref="B115:D115"/>
    <mergeCell ref="C116:D116"/>
    <mergeCell ref="C135:D135"/>
    <mergeCell ref="C144:D144"/>
    <mergeCell ref="C163:D163"/>
    <mergeCell ref="C172:D172"/>
    <mergeCell ref="C176:D176"/>
    <mergeCell ref="B179:D179"/>
    <mergeCell ref="C180:D180"/>
    <mergeCell ref="B190:D190"/>
    <mergeCell ref="C191:D191"/>
    <mergeCell ref="C193:D193"/>
    <mergeCell ref="C207:D207"/>
    <mergeCell ref="C209:D209"/>
    <mergeCell ref="C211:D211"/>
    <mergeCell ref="C213:D213"/>
    <mergeCell ref="C227:D227"/>
    <mergeCell ref="C229:D229"/>
    <mergeCell ref="B232:D232"/>
    <mergeCell ref="C233:D233"/>
    <mergeCell ref="B235:D235"/>
    <mergeCell ref="C236:D236"/>
    <mergeCell ref="C248:D248"/>
    <mergeCell ref="C250:D250"/>
    <mergeCell ref="C254:D254"/>
    <mergeCell ref="C256:D256"/>
    <mergeCell ref="B270:D270"/>
    <mergeCell ref="C271:D271"/>
    <mergeCell ref="C273:D273"/>
    <mergeCell ref="B275:D275"/>
    <mergeCell ref="C276:D276"/>
    <mergeCell ref="A278:D278"/>
  </mergeCells>
  <printOptions horizontalCentered="1"/>
  <pageMargins left="0.7875" right="0.7875" top="0.7875" bottom="0.39375" header="0.5118055555555555" footer="0.5118055555555555"/>
  <pageSetup horizontalDpi="300" verticalDpi="300" orientation="landscape" paperSize="9" scale="66"/>
  <rowBreaks count="5" manualBreakCount="5">
    <brk id="47" max="255" man="1"/>
    <brk id="90" max="255" man="1"/>
    <brk id="143" max="255" man="1"/>
    <brk id="189" max="255" man="1"/>
    <brk id="231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55" workbookViewId="0" topLeftCell="A1">
      <selection activeCell="A1" sqref="A1"/>
    </sheetView>
  </sheetViews>
  <sheetFormatPr defaultColWidth="9.00390625" defaultRowHeight="12.75"/>
  <cols>
    <col min="1" max="1" width="5.125" style="95" customWidth="1"/>
    <col min="2" max="2" width="6.75390625" style="95" customWidth="1"/>
    <col min="3" max="3" width="6.125" style="95" customWidth="1"/>
    <col min="4" max="4" width="61.25390625" style="95" customWidth="1"/>
    <col min="5" max="5" width="11.625" style="95" customWidth="1"/>
    <col min="6" max="8" width="13.25390625" style="95" customWidth="1"/>
    <col min="9" max="9" width="4.00390625" style="95" customWidth="1"/>
    <col min="10" max="242" width="9.00390625" style="95" customWidth="1"/>
  </cols>
  <sheetData>
    <row r="1" spans="4:9" ht="17.25">
      <c r="D1" s="188" t="s">
        <v>227</v>
      </c>
      <c r="E1"/>
      <c r="F1" s="99"/>
      <c r="G1" s="99"/>
      <c r="H1" s="99"/>
      <c r="I1" s="99"/>
    </row>
    <row r="2" spans="5:9" ht="25.5" customHeight="1">
      <c r="E2" s="8" t="s">
        <v>6</v>
      </c>
      <c r="F2" s="8" t="s">
        <v>7</v>
      </c>
      <c r="G2" s="8" t="s">
        <v>8</v>
      </c>
      <c r="H2" s="8" t="s">
        <v>9</v>
      </c>
      <c r="I2" s="99"/>
    </row>
    <row r="3" spans="1:9" ht="15">
      <c r="A3" s="49">
        <v>801</v>
      </c>
      <c r="B3" s="189" t="s">
        <v>114</v>
      </c>
      <c r="C3" s="189"/>
      <c r="D3" s="189"/>
      <c r="E3" s="190">
        <f>SUM(E4,E23,E42,E60,E79,E88,E92,E51)</f>
        <v>2286005</v>
      </c>
      <c r="F3" s="190">
        <f>SUM(F4,F23,F42,F60,F79,F88,F92,F51)</f>
        <v>35209</v>
      </c>
      <c r="G3" s="190">
        <f>SUM(G4,G23,G42,G60,G79,G88,G92,G51)</f>
        <v>31414</v>
      </c>
      <c r="H3" s="190">
        <f>SUM(H4,H23,H42,H60,H79,H88,H92,H51)</f>
        <v>2289800</v>
      </c>
      <c r="I3" s="191"/>
    </row>
    <row r="4" spans="1:9" ht="12.75" customHeight="1">
      <c r="A4" s="50"/>
      <c r="B4" s="192">
        <v>80101</v>
      </c>
      <c r="C4" s="193" t="s">
        <v>228</v>
      </c>
      <c r="D4" s="193"/>
      <c r="E4" s="194">
        <f>SUM(E5:E22)</f>
        <v>683702</v>
      </c>
      <c r="F4" s="194">
        <f>SUM(F5:F22)</f>
        <v>10000</v>
      </c>
      <c r="G4" s="194">
        <f>SUM(G5:G22)</f>
        <v>10000</v>
      </c>
      <c r="H4" s="194">
        <f>SUM(H5:H22)</f>
        <v>683702</v>
      </c>
      <c r="I4" s="195"/>
    </row>
    <row r="5" spans="1:9" ht="12.75" customHeight="1">
      <c r="A5" s="50"/>
      <c r="B5" s="196"/>
      <c r="C5" s="147">
        <v>3020</v>
      </c>
      <c r="D5" s="148" t="s">
        <v>182</v>
      </c>
      <c r="E5" s="197">
        <v>39000</v>
      </c>
      <c r="F5" s="197"/>
      <c r="G5" s="197"/>
      <c r="H5" s="197">
        <f>E5+F5-G5</f>
        <v>39000</v>
      </c>
      <c r="I5" s="198"/>
    </row>
    <row r="6" spans="1:9" ht="15">
      <c r="A6" s="50"/>
      <c r="B6" s="196"/>
      <c r="C6" s="114">
        <v>3040</v>
      </c>
      <c r="D6" s="62" t="s">
        <v>183</v>
      </c>
      <c r="E6" s="197">
        <v>4000</v>
      </c>
      <c r="F6" s="197"/>
      <c r="G6" s="197"/>
      <c r="H6" s="197">
        <f>E6+F6-G6</f>
        <v>4000</v>
      </c>
      <c r="I6" s="198"/>
    </row>
    <row r="7" spans="1:9" ht="12.75" customHeight="1">
      <c r="A7" s="50"/>
      <c r="B7" s="196"/>
      <c r="C7" s="147">
        <v>4010</v>
      </c>
      <c r="D7" s="148" t="s">
        <v>169</v>
      </c>
      <c r="E7" s="197">
        <v>407134</v>
      </c>
      <c r="F7" s="197"/>
      <c r="G7" s="197"/>
      <c r="H7" s="197">
        <f>E7+F7-G7</f>
        <v>407134</v>
      </c>
      <c r="I7" s="198"/>
    </row>
    <row r="8" spans="1:9" ht="12.75" customHeight="1">
      <c r="A8" s="50"/>
      <c r="B8" s="196"/>
      <c r="C8" s="147">
        <v>4040</v>
      </c>
      <c r="D8" s="148" t="s">
        <v>199</v>
      </c>
      <c r="E8" s="199">
        <v>31000</v>
      </c>
      <c r="F8" s="199"/>
      <c r="G8" s="199"/>
      <c r="H8" s="197">
        <f>E8+F8-G8</f>
        <v>31000</v>
      </c>
      <c r="I8" s="198"/>
    </row>
    <row r="9" spans="1:9" ht="12.75" customHeight="1">
      <c r="A9" s="50"/>
      <c r="B9" s="196"/>
      <c r="C9" s="147">
        <v>4110</v>
      </c>
      <c r="D9" s="148" t="s">
        <v>171</v>
      </c>
      <c r="E9" s="197">
        <v>75500</v>
      </c>
      <c r="F9" s="197"/>
      <c r="G9" s="197"/>
      <c r="H9" s="197">
        <f>E9+F9-G9</f>
        <v>75500</v>
      </c>
      <c r="I9" s="198"/>
    </row>
    <row r="10" spans="1:9" ht="12.75" customHeight="1">
      <c r="A10" s="50"/>
      <c r="B10" s="196"/>
      <c r="C10" s="147">
        <v>4120</v>
      </c>
      <c r="D10" s="148" t="s">
        <v>172</v>
      </c>
      <c r="E10" s="197">
        <v>11000</v>
      </c>
      <c r="F10" s="197"/>
      <c r="G10" s="197"/>
      <c r="H10" s="197">
        <f>E10+F10-G10</f>
        <v>11000</v>
      </c>
      <c r="I10" s="198"/>
    </row>
    <row r="11" spans="1:9" ht="12.75" customHeight="1">
      <c r="A11" s="50"/>
      <c r="B11" s="196"/>
      <c r="C11" s="147">
        <v>4210</v>
      </c>
      <c r="D11" s="148" t="s">
        <v>155</v>
      </c>
      <c r="E11" s="197">
        <v>40000</v>
      </c>
      <c r="F11" s="197"/>
      <c r="G11" s="197">
        <v>10000</v>
      </c>
      <c r="H11" s="197">
        <f>E11+F11-G11</f>
        <v>30000</v>
      </c>
      <c r="I11" s="198"/>
    </row>
    <row r="12" spans="1:9" ht="12.75" customHeight="1">
      <c r="A12" s="50"/>
      <c r="B12" s="196"/>
      <c r="C12" s="147">
        <v>4240</v>
      </c>
      <c r="D12" s="148" t="s">
        <v>200</v>
      </c>
      <c r="E12" s="197">
        <v>1000</v>
      </c>
      <c r="F12" s="197"/>
      <c r="G12" s="197"/>
      <c r="H12" s="197">
        <f>E12+F12-G12</f>
        <v>1000</v>
      </c>
      <c r="I12" s="198"/>
    </row>
    <row r="13" spans="1:9" ht="12.75" customHeight="1">
      <c r="A13" s="50"/>
      <c r="B13" s="196"/>
      <c r="C13" s="147">
        <v>4260</v>
      </c>
      <c r="D13" s="148" t="s">
        <v>184</v>
      </c>
      <c r="E13" s="197">
        <v>6000</v>
      </c>
      <c r="F13" s="197"/>
      <c r="G13" s="197"/>
      <c r="H13" s="197">
        <f>E13+F13-G13</f>
        <v>6000</v>
      </c>
      <c r="I13" s="198"/>
    </row>
    <row r="14" spans="1:9" ht="12.75" customHeight="1">
      <c r="A14" s="50"/>
      <c r="B14" s="196"/>
      <c r="C14" s="114">
        <v>4270</v>
      </c>
      <c r="D14" s="111" t="s">
        <v>201</v>
      </c>
      <c r="E14" s="197">
        <v>10000</v>
      </c>
      <c r="F14" s="197">
        <v>10000</v>
      </c>
      <c r="G14" s="197"/>
      <c r="H14" s="197">
        <f>E14+F14-G14</f>
        <v>20000</v>
      </c>
      <c r="I14" s="198"/>
    </row>
    <row r="15" spans="1:9" ht="12.75" customHeight="1">
      <c r="A15" s="50"/>
      <c r="B15" s="196"/>
      <c r="C15" s="147">
        <v>4300</v>
      </c>
      <c r="D15" s="148" t="s">
        <v>175</v>
      </c>
      <c r="E15" s="197">
        <v>15000</v>
      </c>
      <c r="F15" s="197"/>
      <c r="G15" s="197"/>
      <c r="H15" s="197">
        <f>E15+F15-G15</f>
        <v>15000</v>
      </c>
      <c r="I15" s="198"/>
    </row>
    <row r="16" spans="1:9" ht="12.75" customHeight="1">
      <c r="A16" s="50"/>
      <c r="B16" s="196"/>
      <c r="C16" s="114">
        <v>4350</v>
      </c>
      <c r="D16" s="111" t="s">
        <v>185</v>
      </c>
      <c r="E16" s="197">
        <v>1000</v>
      </c>
      <c r="F16" s="197"/>
      <c r="G16" s="197"/>
      <c r="H16" s="197">
        <f>E16+F16-G16</f>
        <v>1000</v>
      </c>
      <c r="I16" s="198"/>
    </row>
    <row r="17" spans="1:9" ht="12.75" customHeight="1">
      <c r="A17" s="50"/>
      <c r="B17" s="196"/>
      <c r="C17" s="114">
        <v>4370</v>
      </c>
      <c r="D17" s="111" t="s">
        <v>187</v>
      </c>
      <c r="E17" s="197">
        <v>2000</v>
      </c>
      <c r="F17" s="197"/>
      <c r="G17" s="197"/>
      <c r="H17" s="197">
        <f>E17+F17-G17</f>
        <v>2000</v>
      </c>
      <c r="I17" s="198"/>
    </row>
    <row r="18" spans="1:9" ht="12.75" customHeight="1">
      <c r="A18" s="50"/>
      <c r="B18" s="196"/>
      <c r="C18" s="147">
        <v>4410</v>
      </c>
      <c r="D18" s="148" t="s">
        <v>180</v>
      </c>
      <c r="E18" s="197">
        <v>1000</v>
      </c>
      <c r="F18" s="197"/>
      <c r="G18" s="197"/>
      <c r="H18" s="197">
        <f>E18+F18-G18</f>
        <v>1000</v>
      </c>
      <c r="I18" s="198"/>
    </row>
    <row r="19" spans="1:9" ht="12.75" customHeight="1">
      <c r="A19" s="50"/>
      <c r="B19" s="196"/>
      <c r="C19" s="147">
        <v>4430</v>
      </c>
      <c r="D19" s="148" t="s">
        <v>156</v>
      </c>
      <c r="E19" s="197">
        <v>500</v>
      </c>
      <c r="F19" s="197"/>
      <c r="G19" s="197"/>
      <c r="H19" s="197">
        <f>E19+F19-G19</f>
        <v>500</v>
      </c>
      <c r="I19" s="198"/>
    </row>
    <row r="20" spans="1:9" ht="12.75" customHeight="1">
      <c r="A20" s="50"/>
      <c r="B20" s="196"/>
      <c r="C20" s="147">
        <v>4440</v>
      </c>
      <c r="D20" s="148" t="s">
        <v>174</v>
      </c>
      <c r="E20" s="197">
        <v>35568</v>
      </c>
      <c r="F20" s="197"/>
      <c r="G20" s="197"/>
      <c r="H20" s="197">
        <f>E20+F20-G20</f>
        <v>35568</v>
      </c>
      <c r="I20" s="198"/>
    </row>
    <row r="21" spans="1:9" ht="24.75">
      <c r="A21" s="50"/>
      <c r="B21" s="196"/>
      <c r="C21" s="114">
        <v>4740</v>
      </c>
      <c r="D21" s="27" t="s">
        <v>189</v>
      </c>
      <c r="E21" s="197">
        <v>2000</v>
      </c>
      <c r="F21" s="197"/>
      <c r="G21" s="197"/>
      <c r="H21" s="197">
        <f>E21+F21-G21</f>
        <v>2000</v>
      </c>
      <c r="I21" s="198"/>
    </row>
    <row r="22" spans="1:9" ht="12.75" customHeight="1">
      <c r="A22" s="50"/>
      <c r="B22" s="200"/>
      <c r="C22" s="114">
        <v>4750</v>
      </c>
      <c r="D22" s="27" t="s">
        <v>190</v>
      </c>
      <c r="E22" s="197">
        <v>2000</v>
      </c>
      <c r="F22" s="197"/>
      <c r="G22" s="197"/>
      <c r="H22" s="197">
        <f>E22+F22-G22</f>
        <v>2000</v>
      </c>
      <c r="I22" s="198"/>
    </row>
    <row r="23" spans="1:9" ht="12.75" customHeight="1">
      <c r="A23" s="117"/>
      <c r="B23" s="192">
        <v>80101</v>
      </c>
      <c r="C23" s="193" t="s">
        <v>229</v>
      </c>
      <c r="D23" s="193"/>
      <c r="E23" s="201">
        <f>SUM(E24:E41)</f>
        <v>583039</v>
      </c>
      <c r="F23" s="201">
        <f>SUM(F24:F41)</f>
        <v>10200</v>
      </c>
      <c r="G23" s="201">
        <f>SUM(G24:G41)</f>
        <v>10464</v>
      </c>
      <c r="H23" s="201">
        <f>SUM(H24:H41)</f>
        <v>582775</v>
      </c>
      <c r="I23" s="202"/>
    </row>
    <row r="24" spans="1:9" ht="12.75">
      <c r="A24" s="117"/>
      <c r="B24" s="203"/>
      <c r="C24" s="147">
        <v>3020</v>
      </c>
      <c r="D24" s="176" t="s">
        <v>182</v>
      </c>
      <c r="E24" s="197">
        <f>19800+7700+3200</f>
        <v>30700</v>
      </c>
      <c r="F24" s="197"/>
      <c r="G24" s="197"/>
      <c r="H24" s="197">
        <f>E24+F24-G24</f>
        <v>30700</v>
      </c>
      <c r="I24" s="198"/>
    </row>
    <row r="25" spans="1:9" ht="12.75">
      <c r="A25" s="117"/>
      <c r="B25" s="203"/>
      <c r="C25" s="114">
        <v>3040</v>
      </c>
      <c r="D25" s="62" t="s">
        <v>183</v>
      </c>
      <c r="E25" s="197">
        <v>3500</v>
      </c>
      <c r="F25" s="197"/>
      <c r="G25" s="197">
        <v>464</v>
      </c>
      <c r="H25" s="197">
        <f>E25+F25-G25</f>
        <v>3036</v>
      </c>
      <c r="I25" s="198"/>
    </row>
    <row r="26" spans="1:9" ht="12.75">
      <c r="A26" s="117"/>
      <c r="B26" s="203"/>
      <c r="C26" s="147">
        <v>4010</v>
      </c>
      <c r="D26" s="148" t="s">
        <v>169</v>
      </c>
      <c r="E26" s="197">
        <v>334100</v>
      </c>
      <c r="F26" s="197"/>
      <c r="G26" s="197"/>
      <c r="H26" s="197">
        <f>E26+F26-G26</f>
        <v>334100</v>
      </c>
      <c r="I26" s="198"/>
    </row>
    <row r="27" spans="1:9" ht="12.75">
      <c r="A27" s="117"/>
      <c r="B27" s="203"/>
      <c r="C27" s="147">
        <v>4040</v>
      </c>
      <c r="D27" s="148" t="s">
        <v>199</v>
      </c>
      <c r="E27" s="199">
        <v>29200</v>
      </c>
      <c r="F27" s="199">
        <v>200</v>
      </c>
      <c r="G27" s="199"/>
      <c r="H27" s="197">
        <f>E27+F27-G27</f>
        <v>29400</v>
      </c>
      <c r="I27" s="198"/>
    </row>
    <row r="28" spans="1:9" ht="12.75">
      <c r="A28" s="117"/>
      <c r="B28" s="203"/>
      <c r="C28" s="147">
        <v>4110</v>
      </c>
      <c r="D28" s="148" t="s">
        <v>171</v>
      </c>
      <c r="E28" s="197">
        <f>59900+5000</f>
        <v>64900</v>
      </c>
      <c r="F28" s="197"/>
      <c r="G28" s="197"/>
      <c r="H28" s="197">
        <f>E28+F28-G28</f>
        <v>64900</v>
      </c>
      <c r="I28" s="198"/>
    </row>
    <row r="29" spans="1:9" ht="12.75">
      <c r="A29" s="117"/>
      <c r="B29" s="203"/>
      <c r="C29" s="147">
        <v>4120</v>
      </c>
      <c r="D29" s="148" t="s">
        <v>172</v>
      </c>
      <c r="E29" s="197">
        <v>9200</v>
      </c>
      <c r="F29" s="197"/>
      <c r="G29" s="197"/>
      <c r="H29" s="197">
        <f>E29+F29-G29</f>
        <v>9200</v>
      </c>
      <c r="I29" s="198"/>
    </row>
    <row r="30" spans="1:9" ht="12.75">
      <c r="A30" s="117"/>
      <c r="B30" s="203"/>
      <c r="C30" s="147">
        <v>4210</v>
      </c>
      <c r="D30" s="148" t="s">
        <v>155</v>
      </c>
      <c r="E30" s="197">
        <v>56000</v>
      </c>
      <c r="F30" s="197"/>
      <c r="G30" s="197">
        <v>10000</v>
      </c>
      <c r="H30" s="197">
        <f>E30+F30-G30</f>
        <v>46000</v>
      </c>
      <c r="I30" s="198"/>
    </row>
    <row r="31" spans="1:9" ht="12.75">
      <c r="A31" s="117"/>
      <c r="B31" s="203"/>
      <c r="C31" s="147">
        <v>4240</v>
      </c>
      <c r="D31" s="148" t="s">
        <v>200</v>
      </c>
      <c r="E31" s="197">
        <v>500</v>
      </c>
      <c r="F31" s="197"/>
      <c r="G31" s="197"/>
      <c r="H31" s="197">
        <f>E31+F31-G31</f>
        <v>500</v>
      </c>
      <c r="I31" s="198"/>
    </row>
    <row r="32" spans="1:9" ht="12.75">
      <c r="A32" s="117"/>
      <c r="B32" s="203"/>
      <c r="C32" s="147">
        <v>4260</v>
      </c>
      <c r="D32" s="148" t="s">
        <v>184</v>
      </c>
      <c r="E32" s="197">
        <v>6000</v>
      </c>
      <c r="F32" s="197"/>
      <c r="G32" s="197"/>
      <c r="H32" s="197">
        <f>E32+F32-G32</f>
        <v>6000</v>
      </c>
      <c r="I32" s="198"/>
    </row>
    <row r="33" spans="1:9" ht="12.75">
      <c r="A33" s="117"/>
      <c r="B33" s="203"/>
      <c r="C33" s="114">
        <v>4270</v>
      </c>
      <c r="D33" s="111" t="s">
        <v>201</v>
      </c>
      <c r="E33" s="197">
        <v>10000</v>
      </c>
      <c r="F33" s="197">
        <v>10000</v>
      </c>
      <c r="G33" s="197"/>
      <c r="H33" s="197">
        <f>E33+F33-G33</f>
        <v>20000</v>
      </c>
      <c r="I33" s="198"/>
    </row>
    <row r="34" spans="1:9" ht="12.75">
      <c r="A34" s="117"/>
      <c r="B34" s="203"/>
      <c r="C34" s="147">
        <v>4300</v>
      </c>
      <c r="D34" s="148" t="s">
        <v>175</v>
      </c>
      <c r="E34" s="197">
        <v>5000</v>
      </c>
      <c r="F34" s="197"/>
      <c r="G34" s="197"/>
      <c r="H34" s="197">
        <f>E34+F34-G34</f>
        <v>5000</v>
      </c>
      <c r="I34" s="198"/>
    </row>
    <row r="35" spans="1:9" ht="12.75">
      <c r="A35" s="117"/>
      <c r="B35" s="203"/>
      <c r="C35" s="114">
        <v>4350</v>
      </c>
      <c r="D35" s="111" t="s">
        <v>185</v>
      </c>
      <c r="E35" s="197">
        <v>1000</v>
      </c>
      <c r="F35" s="197"/>
      <c r="G35" s="197"/>
      <c r="H35" s="197">
        <f>E35+F35-G35</f>
        <v>1000</v>
      </c>
      <c r="I35" s="198"/>
    </row>
    <row r="36" spans="1:9" ht="12.75">
      <c r="A36" s="117"/>
      <c r="B36" s="203"/>
      <c r="C36" s="114">
        <v>4370</v>
      </c>
      <c r="D36" s="111" t="s">
        <v>187</v>
      </c>
      <c r="E36" s="197">
        <v>2000</v>
      </c>
      <c r="F36" s="197"/>
      <c r="G36" s="197"/>
      <c r="H36" s="197">
        <f>E36+F36-G36</f>
        <v>2000</v>
      </c>
      <c r="I36" s="198"/>
    </row>
    <row r="37" spans="1:9" ht="12.75">
      <c r="A37" s="117"/>
      <c r="B37" s="203"/>
      <c r="C37" s="147">
        <v>4410</v>
      </c>
      <c r="D37" s="148" t="s">
        <v>180</v>
      </c>
      <c r="E37" s="197">
        <v>1500</v>
      </c>
      <c r="F37" s="197"/>
      <c r="G37" s="197"/>
      <c r="H37" s="197">
        <f>E37+F37-G37</f>
        <v>1500</v>
      </c>
      <c r="I37" s="198"/>
    </row>
    <row r="38" spans="1:9" ht="12.75">
      <c r="A38" s="117"/>
      <c r="B38" s="203"/>
      <c r="C38" s="147">
        <v>4430</v>
      </c>
      <c r="D38" s="148" t="s">
        <v>156</v>
      </c>
      <c r="E38" s="197">
        <v>500</v>
      </c>
      <c r="F38" s="197"/>
      <c r="G38" s="197"/>
      <c r="H38" s="197">
        <f>E38+F38-G38</f>
        <v>500</v>
      </c>
      <c r="I38" s="198"/>
    </row>
    <row r="39" spans="1:9" ht="12.75">
      <c r="A39" s="117"/>
      <c r="B39" s="203"/>
      <c r="C39" s="147">
        <v>4440</v>
      </c>
      <c r="D39" s="148" t="s">
        <v>174</v>
      </c>
      <c r="E39" s="197">
        <v>25939</v>
      </c>
      <c r="F39" s="197"/>
      <c r="G39" s="197"/>
      <c r="H39" s="197">
        <f>E39+F39-G39</f>
        <v>25939</v>
      </c>
      <c r="I39" s="198"/>
    </row>
    <row r="40" spans="1:9" ht="24.75">
      <c r="A40" s="117"/>
      <c r="B40" s="203"/>
      <c r="C40" s="114">
        <v>4740</v>
      </c>
      <c r="D40" s="27" t="s">
        <v>189</v>
      </c>
      <c r="E40" s="197">
        <v>400</v>
      </c>
      <c r="F40" s="197"/>
      <c r="G40" s="197"/>
      <c r="H40" s="197">
        <f>E40+F40-G40</f>
        <v>400</v>
      </c>
      <c r="I40" s="198"/>
    </row>
    <row r="41" spans="1:9" ht="12.75">
      <c r="A41" s="117"/>
      <c r="B41" s="204"/>
      <c r="C41" s="114">
        <v>4750</v>
      </c>
      <c r="D41" s="27" t="s">
        <v>190</v>
      </c>
      <c r="E41" s="197">
        <v>2600</v>
      </c>
      <c r="F41" s="197"/>
      <c r="G41" s="197"/>
      <c r="H41" s="197">
        <f>E41+F41-G41</f>
        <v>2600</v>
      </c>
      <c r="I41" s="198"/>
    </row>
    <row r="42" spans="1:9" ht="14.25" customHeight="1">
      <c r="A42" s="117"/>
      <c r="B42" s="192">
        <v>80104</v>
      </c>
      <c r="C42" s="205" t="s">
        <v>230</v>
      </c>
      <c r="D42" s="205"/>
      <c r="E42" s="201">
        <f>SUM(E43:E50)</f>
        <v>36803</v>
      </c>
      <c r="F42" s="201">
        <f>SUM(F43:F50)</f>
        <v>0</v>
      </c>
      <c r="G42" s="201">
        <f>SUM(G43:G50)</f>
        <v>0</v>
      </c>
      <c r="H42" s="201">
        <f>SUM(H43:H50)</f>
        <v>36803</v>
      </c>
      <c r="I42" s="202"/>
    </row>
    <row r="43" spans="1:9" ht="12.75">
      <c r="A43" s="117"/>
      <c r="B43" s="203"/>
      <c r="C43" s="147">
        <v>3020</v>
      </c>
      <c r="D43" s="148" t="s">
        <v>182</v>
      </c>
      <c r="E43" s="61">
        <f>1800+200</f>
        <v>2000</v>
      </c>
      <c r="F43" s="61"/>
      <c r="G43" s="61"/>
      <c r="H43" s="197">
        <f>E43+F43-G43</f>
        <v>2000</v>
      </c>
      <c r="I43" s="198"/>
    </row>
    <row r="44" spans="1:9" ht="12.75">
      <c r="A44" s="117"/>
      <c r="B44" s="203"/>
      <c r="C44" s="114">
        <v>3040</v>
      </c>
      <c r="D44" s="62" t="s">
        <v>183</v>
      </c>
      <c r="E44" s="61">
        <v>500</v>
      </c>
      <c r="F44" s="61"/>
      <c r="G44" s="61"/>
      <c r="H44" s="197">
        <f>E44+F44-G44</f>
        <v>500</v>
      </c>
      <c r="I44" s="198"/>
    </row>
    <row r="45" spans="1:9" ht="12.75">
      <c r="A45" s="117"/>
      <c r="B45" s="203"/>
      <c r="C45" s="147">
        <v>4010</v>
      </c>
      <c r="D45" s="148" t="s">
        <v>169</v>
      </c>
      <c r="E45" s="197">
        <v>23200</v>
      </c>
      <c r="F45" s="197"/>
      <c r="G45" s="197"/>
      <c r="H45" s="197">
        <f>E45+F45-G45</f>
        <v>23200</v>
      </c>
      <c r="I45" s="198"/>
    </row>
    <row r="46" spans="1:9" ht="12.75">
      <c r="A46" s="117"/>
      <c r="B46" s="203"/>
      <c r="C46" s="147">
        <v>4040</v>
      </c>
      <c r="D46" s="148" t="s">
        <v>177</v>
      </c>
      <c r="E46" s="197">
        <v>4100</v>
      </c>
      <c r="F46" s="197"/>
      <c r="G46" s="197"/>
      <c r="H46" s="197">
        <f>E46+F46-G46</f>
        <v>4100</v>
      </c>
      <c r="I46" s="198"/>
    </row>
    <row r="47" spans="1:9" ht="12.75">
      <c r="A47" s="117"/>
      <c r="B47" s="203"/>
      <c r="C47" s="147">
        <v>4110</v>
      </c>
      <c r="D47" s="148" t="s">
        <v>171</v>
      </c>
      <c r="E47" s="197">
        <v>4300</v>
      </c>
      <c r="F47" s="197"/>
      <c r="G47" s="197"/>
      <c r="H47" s="197">
        <f>E47+F47-G47</f>
        <v>4300</v>
      </c>
      <c r="I47" s="198"/>
    </row>
    <row r="48" spans="1:9" ht="12.75">
      <c r="A48" s="117"/>
      <c r="B48" s="203"/>
      <c r="C48" s="147">
        <v>4120</v>
      </c>
      <c r="D48" s="148" t="s">
        <v>172</v>
      </c>
      <c r="E48" s="197">
        <v>620</v>
      </c>
      <c r="F48" s="197"/>
      <c r="G48" s="197"/>
      <c r="H48" s="197">
        <f>E48+F48-G48</f>
        <v>620</v>
      </c>
      <c r="I48" s="198"/>
    </row>
    <row r="49" spans="1:9" ht="12.75">
      <c r="A49" s="117"/>
      <c r="B49" s="203"/>
      <c r="C49" s="147">
        <v>4410</v>
      </c>
      <c r="D49" s="148" t="s">
        <v>180</v>
      </c>
      <c r="E49" s="197">
        <v>100</v>
      </c>
      <c r="F49" s="197"/>
      <c r="G49" s="197"/>
      <c r="H49" s="197">
        <f>E49+F49-G49</f>
        <v>100</v>
      </c>
      <c r="I49" s="198"/>
    </row>
    <row r="50" spans="1:9" ht="12.75">
      <c r="A50" s="128"/>
      <c r="B50" s="173"/>
      <c r="C50" s="147">
        <v>4440</v>
      </c>
      <c r="D50" s="148" t="s">
        <v>174</v>
      </c>
      <c r="E50" s="197">
        <v>1983</v>
      </c>
      <c r="F50" s="197"/>
      <c r="G50" s="197"/>
      <c r="H50" s="197">
        <f>E50+F50-G50</f>
        <v>1983</v>
      </c>
      <c r="I50" s="198"/>
    </row>
    <row r="51" spans="1:9" ht="12.75">
      <c r="A51" s="145"/>
      <c r="B51" s="86">
        <v>80104</v>
      </c>
      <c r="C51" s="205" t="s">
        <v>231</v>
      </c>
      <c r="D51" s="205"/>
      <c r="E51" s="201">
        <f>SUM(E52:E59)</f>
        <v>44483</v>
      </c>
      <c r="F51" s="201">
        <f>SUM(F52:F59)</f>
        <v>464</v>
      </c>
      <c r="G51" s="201">
        <f>SUM(G52:G59)</f>
        <v>0</v>
      </c>
      <c r="H51" s="201">
        <f>SUM(H52:H59)</f>
        <v>44947</v>
      </c>
      <c r="I51" s="202"/>
    </row>
    <row r="52" spans="1:9" ht="12.75">
      <c r="A52" s="117"/>
      <c r="B52" s="86"/>
      <c r="C52" s="147">
        <v>3020</v>
      </c>
      <c r="D52" s="148" t="s">
        <v>182</v>
      </c>
      <c r="E52" s="197">
        <f>2100+700+300</f>
        <v>3100</v>
      </c>
      <c r="F52" s="197"/>
      <c r="G52" s="197"/>
      <c r="H52" s="197">
        <f>E52+F52-G52</f>
        <v>3100</v>
      </c>
      <c r="I52" s="198"/>
    </row>
    <row r="53" spans="1:9" ht="12.75">
      <c r="A53" s="117"/>
      <c r="B53" s="206"/>
      <c r="C53" s="114">
        <v>3040</v>
      </c>
      <c r="D53" s="62" t="s">
        <v>183</v>
      </c>
      <c r="E53" s="197">
        <v>500</v>
      </c>
      <c r="F53" s="197">
        <v>464</v>
      </c>
      <c r="G53" s="197"/>
      <c r="H53" s="197">
        <f>E53+F53-G53</f>
        <v>964</v>
      </c>
      <c r="I53" s="198"/>
    </row>
    <row r="54" spans="1:9" ht="12.75">
      <c r="A54" s="117"/>
      <c r="B54" s="206"/>
      <c r="C54" s="147">
        <v>4010</v>
      </c>
      <c r="D54" s="148" t="s">
        <v>169</v>
      </c>
      <c r="E54" s="197">
        <v>30000</v>
      </c>
      <c r="F54" s="197"/>
      <c r="G54" s="197"/>
      <c r="H54" s="197">
        <f>E54+F54-G54</f>
        <v>30000</v>
      </c>
      <c r="I54" s="198"/>
    </row>
    <row r="55" spans="1:9" ht="12.75">
      <c r="A55" s="117"/>
      <c r="B55" s="206"/>
      <c r="C55" s="147">
        <v>4040</v>
      </c>
      <c r="D55" s="148" t="s">
        <v>177</v>
      </c>
      <c r="E55" s="197">
        <v>1950</v>
      </c>
      <c r="F55" s="197"/>
      <c r="G55" s="197"/>
      <c r="H55" s="197">
        <f>E55+F55-G55</f>
        <v>1950</v>
      </c>
      <c r="I55" s="198"/>
    </row>
    <row r="56" spans="1:9" ht="12.75">
      <c r="A56" s="117"/>
      <c r="B56" s="206"/>
      <c r="C56" s="147">
        <v>4110</v>
      </c>
      <c r="D56" s="148" t="s">
        <v>171</v>
      </c>
      <c r="E56" s="197">
        <v>6000</v>
      </c>
      <c r="F56" s="197"/>
      <c r="G56" s="197"/>
      <c r="H56" s="197">
        <f>E56+F56-G56</f>
        <v>6000</v>
      </c>
      <c r="I56" s="198"/>
    </row>
    <row r="57" spans="1:9" ht="12.75">
      <c r="A57" s="117"/>
      <c r="B57" s="206"/>
      <c r="C57" s="147">
        <v>4120</v>
      </c>
      <c r="D57" s="148" t="s">
        <v>172</v>
      </c>
      <c r="E57" s="197">
        <f>800+50</f>
        <v>850</v>
      </c>
      <c r="F57" s="197"/>
      <c r="G57" s="197"/>
      <c r="H57" s="197">
        <f>E57+F57-G57</f>
        <v>850</v>
      </c>
      <c r="I57" s="198"/>
    </row>
    <row r="58" spans="1:9" ht="12.75">
      <c r="A58" s="117"/>
      <c r="B58" s="206"/>
      <c r="C58" s="147">
        <v>4410</v>
      </c>
      <c r="D58" s="148" t="s">
        <v>180</v>
      </c>
      <c r="E58" s="197">
        <v>100</v>
      </c>
      <c r="F58" s="197"/>
      <c r="G58" s="197"/>
      <c r="H58" s="197">
        <f>E58+F58-G58</f>
        <v>100</v>
      </c>
      <c r="I58" s="198"/>
    </row>
    <row r="59" spans="1:9" ht="12.75">
      <c r="A59" s="117"/>
      <c r="B59" s="173"/>
      <c r="C59" s="147">
        <v>4440</v>
      </c>
      <c r="D59" s="148" t="s">
        <v>174</v>
      </c>
      <c r="E59" s="197">
        <v>1983</v>
      </c>
      <c r="F59" s="197"/>
      <c r="G59" s="197"/>
      <c r="H59" s="197">
        <f>E59+F59-G59</f>
        <v>1983</v>
      </c>
      <c r="I59" s="198"/>
    </row>
    <row r="60" spans="1:9" ht="12.75">
      <c r="A60" s="117"/>
      <c r="B60" s="192">
        <v>80110</v>
      </c>
      <c r="C60" s="193" t="s">
        <v>203</v>
      </c>
      <c r="D60" s="193"/>
      <c r="E60" s="201">
        <f>SUM(E61:E78)</f>
        <v>697050</v>
      </c>
      <c r="F60" s="201">
        <f>SUM(F61:F78)</f>
        <v>10000</v>
      </c>
      <c r="G60" s="201">
        <f>SUM(G61:G78)</f>
        <v>10000</v>
      </c>
      <c r="H60" s="201">
        <f>SUM(H61:H78)</f>
        <v>697050</v>
      </c>
      <c r="I60" s="202"/>
    </row>
    <row r="61" spans="1:9" ht="12.75">
      <c r="A61" s="117"/>
      <c r="B61" s="196"/>
      <c r="C61" s="147">
        <v>3020</v>
      </c>
      <c r="D61" s="148" t="s">
        <v>182</v>
      </c>
      <c r="E61" s="197">
        <f>26500+8800+3700</f>
        <v>39000</v>
      </c>
      <c r="F61" s="197"/>
      <c r="G61" s="197"/>
      <c r="H61" s="197">
        <f>E61+F61-G61</f>
        <v>39000</v>
      </c>
      <c r="I61" s="198"/>
    </row>
    <row r="62" spans="1:9" ht="12.75">
      <c r="A62" s="117"/>
      <c r="B62" s="196"/>
      <c r="C62" s="114">
        <v>3040</v>
      </c>
      <c r="D62" s="62" t="s">
        <v>183</v>
      </c>
      <c r="E62" s="197">
        <v>4000</v>
      </c>
      <c r="F62" s="197"/>
      <c r="G62" s="197"/>
      <c r="H62" s="197">
        <f>E62+F62-G62</f>
        <v>4000</v>
      </c>
      <c r="I62" s="198"/>
    </row>
    <row r="63" spans="1:9" ht="12.75">
      <c r="A63" s="117"/>
      <c r="B63" s="196"/>
      <c r="C63" s="147">
        <v>4010</v>
      </c>
      <c r="D63" s="148" t="s">
        <v>169</v>
      </c>
      <c r="E63" s="197">
        <v>420700</v>
      </c>
      <c r="F63" s="197"/>
      <c r="G63" s="197"/>
      <c r="H63" s="197">
        <f>E63+F63-G63</f>
        <v>420700</v>
      </c>
      <c r="I63" s="198"/>
    </row>
    <row r="64" spans="1:9" ht="12.75">
      <c r="A64" s="117"/>
      <c r="B64" s="196"/>
      <c r="C64" s="147">
        <v>4040</v>
      </c>
      <c r="D64" s="148" t="s">
        <v>177</v>
      </c>
      <c r="E64" s="199">
        <v>32600</v>
      </c>
      <c r="F64" s="199"/>
      <c r="G64" s="199"/>
      <c r="H64" s="197">
        <f>E64+F64-G64</f>
        <v>32600</v>
      </c>
      <c r="I64" s="198"/>
    </row>
    <row r="65" spans="1:9" ht="12.75">
      <c r="A65" s="117"/>
      <c r="B65" s="196"/>
      <c r="C65" s="147">
        <v>4110</v>
      </c>
      <c r="D65" s="148" t="s">
        <v>171</v>
      </c>
      <c r="E65" s="197">
        <f>75000+5600</f>
        <v>80600</v>
      </c>
      <c r="F65" s="197"/>
      <c r="G65" s="197"/>
      <c r="H65" s="197">
        <f>E65+F65-G65</f>
        <v>80600</v>
      </c>
      <c r="I65" s="198"/>
    </row>
    <row r="66" spans="1:9" ht="12.75">
      <c r="A66" s="117"/>
      <c r="B66" s="196"/>
      <c r="C66" s="147">
        <v>4120</v>
      </c>
      <c r="D66" s="148" t="s">
        <v>172</v>
      </c>
      <c r="E66" s="197">
        <f>10700+800</f>
        <v>11500</v>
      </c>
      <c r="F66" s="197"/>
      <c r="G66" s="197"/>
      <c r="H66" s="197">
        <f>E66+F66-G66</f>
        <v>11500</v>
      </c>
      <c r="I66" s="198"/>
    </row>
    <row r="67" spans="1:9" ht="12.75">
      <c r="A67" s="117"/>
      <c r="B67" s="196"/>
      <c r="C67" s="147">
        <v>4210</v>
      </c>
      <c r="D67" s="148" t="s">
        <v>155</v>
      </c>
      <c r="E67" s="197">
        <v>40000</v>
      </c>
      <c r="F67" s="197"/>
      <c r="G67" s="197">
        <v>10000</v>
      </c>
      <c r="H67" s="197">
        <f>E67+F67-G67</f>
        <v>30000</v>
      </c>
      <c r="I67" s="198"/>
    </row>
    <row r="68" spans="1:9" ht="12.75">
      <c r="A68" s="117"/>
      <c r="B68" s="196"/>
      <c r="C68" s="147">
        <v>4240</v>
      </c>
      <c r="D68" s="148" t="s">
        <v>200</v>
      </c>
      <c r="E68" s="197">
        <v>1000</v>
      </c>
      <c r="F68" s="197"/>
      <c r="G68" s="197"/>
      <c r="H68" s="197">
        <f>E68+F68-G68</f>
        <v>1000</v>
      </c>
      <c r="I68" s="198"/>
    </row>
    <row r="69" spans="1:9" ht="12.75">
      <c r="A69" s="117"/>
      <c r="B69" s="196"/>
      <c r="C69" s="147">
        <v>4260</v>
      </c>
      <c r="D69" s="148" t="s">
        <v>184</v>
      </c>
      <c r="E69" s="197">
        <v>6000</v>
      </c>
      <c r="F69" s="197"/>
      <c r="G69" s="197"/>
      <c r="H69" s="197">
        <f>E69+F69-G69</f>
        <v>6000</v>
      </c>
      <c r="I69" s="198"/>
    </row>
    <row r="70" spans="1:9" ht="12.75">
      <c r="A70" s="117"/>
      <c r="B70" s="196"/>
      <c r="C70" s="114">
        <v>4270</v>
      </c>
      <c r="D70" s="111" t="s">
        <v>201</v>
      </c>
      <c r="E70" s="197">
        <v>10000</v>
      </c>
      <c r="F70" s="197">
        <v>10000</v>
      </c>
      <c r="G70" s="197"/>
      <c r="H70" s="197">
        <f>E70+F70-G70</f>
        <v>20000</v>
      </c>
      <c r="I70" s="198"/>
    </row>
    <row r="71" spans="1:9" ht="12.75">
      <c r="A71" s="117"/>
      <c r="B71" s="196"/>
      <c r="C71" s="147">
        <v>4300</v>
      </c>
      <c r="D71" s="148" t="s">
        <v>175</v>
      </c>
      <c r="E71" s="197">
        <v>15000</v>
      </c>
      <c r="F71" s="197"/>
      <c r="G71" s="197"/>
      <c r="H71" s="197">
        <f>E71+F71-G71</f>
        <v>15000</v>
      </c>
      <c r="I71" s="198"/>
    </row>
    <row r="72" spans="1:9" ht="12.75">
      <c r="A72" s="117"/>
      <c r="B72" s="196"/>
      <c r="C72" s="114">
        <v>4350</v>
      </c>
      <c r="D72" s="111" t="s">
        <v>185</v>
      </c>
      <c r="E72" s="197">
        <v>1000</v>
      </c>
      <c r="F72" s="197"/>
      <c r="G72" s="197"/>
      <c r="H72" s="197">
        <f>E72+F72-G72</f>
        <v>1000</v>
      </c>
      <c r="I72" s="198"/>
    </row>
    <row r="73" spans="1:9" ht="12.75">
      <c r="A73" s="117"/>
      <c r="B73" s="196"/>
      <c r="C73" s="114">
        <v>4370</v>
      </c>
      <c r="D73" s="111" t="s">
        <v>187</v>
      </c>
      <c r="E73" s="197">
        <v>2000</v>
      </c>
      <c r="F73" s="197"/>
      <c r="G73" s="197"/>
      <c r="H73" s="197">
        <f>E73+F73-G73</f>
        <v>2000</v>
      </c>
      <c r="I73" s="198"/>
    </row>
    <row r="74" spans="1:9" ht="12.75">
      <c r="A74" s="117"/>
      <c r="B74" s="196"/>
      <c r="C74" s="147">
        <v>4410</v>
      </c>
      <c r="D74" s="148" t="s">
        <v>180</v>
      </c>
      <c r="E74" s="197">
        <v>2500</v>
      </c>
      <c r="F74" s="197"/>
      <c r="G74" s="197"/>
      <c r="H74" s="197">
        <f>E74+F74-G74</f>
        <v>2500</v>
      </c>
      <c r="I74" s="198"/>
    </row>
    <row r="75" spans="1:9" ht="12.75">
      <c r="A75" s="117"/>
      <c r="B75" s="196"/>
      <c r="C75" s="147">
        <v>4430</v>
      </c>
      <c r="D75" s="148" t="s">
        <v>156</v>
      </c>
      <c r="E75" s="197">
        <v>500</v>
      </c>
      <c r="F75" s="197"/>
      <c r="G75" s="197"/>
      <c r="H75" s="197">
        <f>E75+F75-G75</f>
        <v>500</v>
      </c>
      <c r="I75" s="198"/>
    </row>
    <row r="76" spans="1:9" ht="12.75">
      <c r="A76" s="117"/>
      <c r="B76" s="196"/>
      <c r="C76" s="147">
        <v>4440</v>
      </c>
      <c r="D76" s="148" t="s">
        <v>174</v>
      </c>
      <c r="E76" s="197">
        <f>1820+24830</f>
        <v>26650</v>
      </c>
      <c r="F76" s="197"/>
      <c r="G76" s="197"/>
      <c r="H76" s="197">
        <f>E76+F76-G76</f>
        <v>26650</v>
      </c>
      <c r="I76" s="198"/>
    </row>
    <row r="77" spans="1:9" ht="24.75">
      <c r="A77" s="117"/>
      <c r="B77" s="196"/>
      <c r="C77" s="114">
        <v>4740</v>
      </c>
      <c r="D77" s="27" t="s">
        <v>189</v>
      </c>
      <c r="E77" s="197">
        <v>2000</v>
      </c>
      <c r="F77" s="197"/>
      <c r="G77" s="197"/>
      <c r="H77" s="197">
        <f>E77+F77-G77</f>
        <v>2000</v>
      </c>
      <c r="I77" s="198"/>
    </row>
    <row r="78" spans="1:9" ht="12.75">
      <c r="A78" s="117"/>
      <c r="B78" s="196"/>
      <c r="C78" s="114">
        <v>4750</v>
      </c>
      <c r="D78" s="27" t="s">
        <v>190</v>
      </c>
      <c r="E78" s="197">
        <v>2000</v>
      </c>
      <c r="F78" s="197"/>
      <c r="G78" s="197"/>
      <c r="H78" s="197">
        <f>E78+F78-G78</f>
        <v>2000</v>
      </c>
      <c r="I78" s="198"/>
    </row>
    <row r="79" spans="1:9" ht="12.75">
      <c r="A79" s="117"/>
      <c r="B79" s="192">
        <v>80113</v>
      </c>
      <c r="C79" s="193" t="s">
        <v>204</v>
      </c>
      <c r="D79" s="193"/>
      <c r="E79" s="207">
        <f>SUM(E80:E87)</f>
        <v>215570</v>
      </c>
      <c r="F79" s="207">
        <f>SUM(F80:F87)</f>
        <v>0</v>
      </c>
      <c r="G79" s="207">
        <f>SUM(G80:G87)</f>
        <v>0</v>
      </c>
      <c r="H79" s="207">
        <f>SUM(H80:H87)</f>
        <v>215570</v>
      </c>
      <c r="I79" s="208"/>
    </row>
    <row r="80" spans="1:9" ht="12.75">
      <c r="A80" s="117"/>
      <c r="B80" s="203"/>
      <c r="C80" s="147">
        <v>4010</v>
      </c>
      <c r="D80" s="148" t="s">
        <v>169</v>
      </c>
      <c r="E80" s="197">
        <v>11500</v>
      </c>
      <c r="F80" s="197"/>
      <c r="G80" s="197"/>
      <c r="H80" s="197">
        <f>E80+F80-G80</f>
        <v>11500</v>
      </c>
      <c r="I80" s="198"/>
    </row>
    <row r="81" spans="1:9" ht="12.75">
      <c r="A81" s="117"/>
      <c r="B81" s="203"/>
      <c r="C81" s="147">
        <v>4040</v>
      </c>
      <c r="D81" s="148" t="s">
        <v>177</v>
      </c>
      <c r="E81" s="197">
        <v>2540</v>
      </c>
      <c r="F81" s="197"/>
      <c r="G81" s="197"/>
      <c r="H81" s="197">
        <f>E81+F81-G81</f>
        <v>2540</v>
      </c>
      <c r="I81" s="198"/>
    </row>
    <row r="82" spans="1:9" ht="12.75">
      <c r="A82" s="117"/>
      <c r="B82" s="203"/>
      <c r="C82" s="147">
        <v>4110</v>
      </c>
      <c r="D82" s="148" t="s">
        <v>171</v>
      </c>
      <c r="E82" s="197">
        <f>3850+270</f>
        <v>4120</v>
      </c>
      <c r="F82" s="197"/>
      <c r="G82" s="197"/>
      <c r="H82" s="197">
        <f>E82+F82-G82</f>
        <v>4120</v>
      </c>
      <c r="I82" s="198"/>
    </row>
    <row r="83" spans="1:9" ht="12.75">
      <c r="A83" s="117"/>
      <c r="B83" s="203"/>
      <c r="C83" s="147">
        <v>4120</v>
      </c>
      <c r="D83" s="148" t="s">
        <v>172</v>
      </c>
      <c r="E83" s="197">
        <f>550+40</f>
        <v>590</v>
      </c>
      <c r="F83" s="197"/>
      <c r="G83" s="197"/>
      <c r="H83" s="197">
        <f>E83+F83-G83</f>
        <v>590</v>
      </c>
      <c r="I83" s="198"/>
    </row>
    <row r="84" spans="1:9" ht="12.75">
      <c r="A84" s="117"/>
      <c r="B84" s="203"/>
      <c r="C84" s="147">
        <v>4210</v>
      </c>
      <c r="D84" s="148" t="s">
        <v>155</v>
      </c>
      <c r="E84" s="197">
        <v>15000</v>
      </c>
      <c r="F84" s="197"/>
      <c r="G84" s="197"/>
      <c r="H84" s="197">
        <f>E84+F84-G84</f>
        <v>15000</v>
      </c>
      <c r="I84" s="198"/>
    </row>
    <row r="85" spans="1:9" ht="12.75">
      <c r="A85" s="117"/>
      <c r="B85" s="203"/>
      <c r="C85" s="147">
        <v>4300</v>
      </c>
      <c r="D85" s="148" t="s">
        <v>175</v>
      </c>
      <c r="E85" s="197">
        <v>177000</v>
      </c>
      <c r="F85" s="197"/>
      <c r="G85" s="197"/>
      <c r="H85" s="197">
        <f>E85+F85-G85</f>
        <v>177000</v>
      </c>
      <c r="I85" s="198"/>
    </row>
    <row r="86" spans="1:9" ht="12.75">
      <c r="A86" s="117"/>
      <c r="B86" s="203"/>
      <c r="C86" s="147">
        <v>4430</v>
      </c>
      <c r="D86" s="148" t="s">
        <v>156</v>
      </c>
      <c r="E86" s="197">
        <v>3000</v>
      </c>
      <c r="F86" s="197"/>
      <c r="G86" s="197"/>
      <c r="H86" s="197">
        <f>E86+F86-G86</f>
        <v>3000</v>
      </c>
      <c r="I86" s="198"/>
    </row>
    <row r="87" spans="1:9" ht="12.75">
      <c r="A87" s="117"/>
      <c r="B87" s="203"/>
      <c r="C87" s="147">
        <v>4440</v>
      </c>
      <c r="D87" s="148" t="s">
        <v>174</v>
      </c>
      <c r="E87" s="197">
        <v>1820</v>
      </c>
      <c r="F87" s="197"/>
      <c r="G87" s="197"/>
      <c r="H87" s="197">
        <f>E87+F87-G87</f>
        <v>1820</v>
      </c>
      <c r="I87" s="198"/>
    </row>
    <row r="88" spans="1:9" ht="12.75">
      <c r="A88" s="117"/>
      <c r="B88" s="86">
        <v>80146</v>
      </c>
      <c r="C88" s="82" t="s">
        <v>205</v>
      </c>
      <c r="D88" s="82"/>
      <c r="E88" s="201">
        <f>SUM(E89:E91)</f>
        <v>10000</v>
      </c>
      <c r="F88" s="201">
        <f>SUM(F89:F91)</f>
        <v>750</v>
      </c>
      <c r="G88" s="201">
        <f>SUM(G89:G91)</f>
        <v>750</v>
      </c>
      <c r="H88" s="201">
        <f>SUM(H89:H91)</f>
        <v>10000</v>
      </c>
      <c r="I88" s="202"/>
    </row>
    <row r="89" spans="1:9" ht="12.75">
      <c r="A89" s="117"/>
      <c r="B89" s="88"/>
      <c r="C89" s="147">
        <v>4210</v>
      </c>
      <c r="D89" s="148" t="s">
        <v>155</v>
      </c>
      <c r="E89" s="197">
        <v>1500</v>
      </c>
      <c r="F89" s="197"/>
      <c r="G89" s="197">
        <v>250</v>
      </c>
      <c r="H89" s="197">
        <f>E89+F89-G89</f>
        <v>1250</v>
      </c>
      <c r="I89" s="198"/>
    </row>
    <row r="90" spans="1:9" ht="12.75">
      <c r="A90" s="117"/>
      <c r="B90" s="88"/>
      <c r="C90" s="114">
        <v>4700</v>
      </c>
      <c r="D90" s="111" t="s">
        <v>188</v>
      </c>
      <c r="E90" s="197">
        <v>7000</v>
      </c>
      <c r="F90" s="197">
        <v>750</v>
      </c>
      <c r="G90" s="197"/>
      <c r="H90" s="197">
        <f>E90+F90-G90</f>
        <v>7750</v>
      </c>
      <c r="I90" s="198"/>
    </row>
    <row r="91" spans="1:9" ht="12.75">
      <c r="A91" s="117"/>
      <c r="B91" s="209"/>
      <c r="C91" s="147">
        <v>4410</v>
      </c>
      <c r="D91" s="148" t="s">
        <v>180</v>
      </c>
      <c r="E91" s="197">
        <v>1500</v>
      </c>
      <c r="F91" s="197"/>
      <c r="G91" s="197">
        <v>500</v>
      </c>
      <c r="H91" s="197">
        <f>E91+F91-G91</f>
        <v>1000</v>
      </c>
      <c r="I91" s="198"/>
    </row>
    <row r="92" spans="1:9" ht="12.75">
      <c r="A92" s="117"/>
      <c r="B92" s="81">
        <v>80195</v>
      </c>
      <c r="C92" s="82" t="s">
        <v>16</v>
      </c>
      <c r="D92" s="82"/>
      <c r="E92" s="207">
        <f>SUM(E93:E95)</f>
        <v>15358</v>
      </c>
      <c r="F92" s="207">
        <f>SUM(F93:F95)</f>
        <v>3795</v>
      </c>
      <c r="G92" s="207">
        <f>SUM(G93:G95)</f>
        <v>200</v>
      </c>
      <c r="H92" s="207">
        <f>SUM(H93:H95)</f>
        <v>18953</v>
      </c>
      <c r="I92" s="208"/>
    </row>
    <row r="93" spans="1:9" ht="12.75">
      <c r="A93" s="117"/>
      <c r="B93" s="150"/>
      <c r="C93" s="7">
        <v>3030</v>
      </c>
      <c r="D93" s="111" t="s">
        <v>179</v>
      </c>
      <c r="E93" s="210"/>
      <c r="F93" s="210"/>
      <c r="G93" s="210"/>
      <c r="H93" s="197">
        <f>E93+F93-G93</f>
        <v>0</v>
      </c>
      <c r="I93" s="198"/>
    </row>
    <row r="94" spans="1:9" ht="12.75">
      <c r="A94" s="117"/>
      <c r="B94" s="88"/>
      <c r="C94" s="147">
        <v>4300</v>
      </c>
      <c r="D94" s="148" t="s">
        <v>175</v>
      </c>
      <c r="E94" s="199">
        <v>13358</v>
      </c>
      <c r="F94" s="199">
        <v>3795</v>
      </c>
      <c r="G94" s="199">
        <v>200</v>
      </c>
      <c r="H94" s="197">
        <f>E94+F94-G94</f>
        <v>16953</v>
      </c>
      <c r="I94" s="198"/>
    </row>
    <row r="95" spans="1:9" ht="12.75">
      <c r="A95" s="128"/>
      <c r="B95" s="151"/>
      <c r="C95" s="147">
        <v>4440</v>
      </c>
      <c r="D95" s="148" t="s">
        <v>174</v>
      </c>
      <c r="E95" s="199">
        <v>2000</v>
      </c>
      <c r="F95" s="199"/>
      <c r="G95" s="199"/>
      <c r="H95" s="197">
        <f>E95+F95-G95</f>
        <v>2000</v>
      </c>
      <c r="I95" s="198"/>
    </row>
  </sheetData>
  <mergeCells count="9">
    <mergeCell ref="B3:D3"/>
    <mergeCell ref="C4:D4"/>
    <mergeCell ref="C23:D23"/>
    <mergeCell ref="C42:D42"/>
    <mergeCell ref="C51:D51"/>
    <mergeCell ref="C60:D60"/>
    <mergeCell ref="C79:D79"/>
    <mergeCell ref="C88:D88"/>
    <mergeCell ref="C92:D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2007-10-26T08:09:31Z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