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0" activeTab="1"/>
  </bookViews>
  <sheets>
    <sheet name="Zał_nr_1_wydr" sheetId="1" r:id="rId1"/>
    <sheet name="Zał_nr_1_Komentarz" sheetId="2" r:id="rId2"/>
  </sheets>
  <definedNames>
    <definedName name="Excel_BuiltIn_Print_Area_1_1">'Zał_nr_1_wydr'!$B$4:$M$46</definedName>
    <definedName name="_xlnm.Print_Area" localSheetId="1">'Zał_nr_1_Komentarz'!$B$1:$M$45</definedName>
    <definedName name="_xlnm.Print_Area" localSheetId="0">'Zał_nr_1_wydr'!$B$1:$M$46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8" authorId="0">
      <text>
        <r>
          <rPr>
            <b/>
            <sz val="10"/>
            <rFont val="Arial"/>
            <family val="2"/>
          </rPr>
          <t>Rok n+3 lub ostatni rok na który ustalono limity wydatków z art..226 ust. 4</t>
        </r>
      </text>
    </comment>
    <comment ref="M8" authorId="0">
      <text>
        <r>
          <rPr>
            <b/>
            <sz val="10"/>
            <rFont val="Arial"/>
            <family val="2"/>
          </rPr>
          <t>Ostatni rok prognozy kwoty długu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5" authorId="0">
      <text>
        <r>
          <rPr>
            <b/>
            <sz val="9"/>
            <color indexed="8"/>
            <rFont val="Tahoma"/>
            <family val="2"/>
          </rPr>
          <t xml:space="preserve">Wartości przyjęte w WPF i budżecie powinne być zgodne w zakresie wyniku budżetu, kwot przychodów i rozchodów, długu jst. 
</t>
        </r>
      </text>
    </comment>
    <comment ref="C6" authorId="0">
      <text>
        <r>
          <rPr>
            <b/>
            <sz val="9"/>
            <color indexed="8"/>
            <rFont val="Arial"/>
            <family val="2"/>
          </rPr>
          <t xml:space="preserve">suma poz. 1a+1b
</t>
        </r>
      </text>
    </comment>
    <comment ref="C10" authorId="0">
      <text>
        <r>
          <rPr>
            <b/>
            <sz val="9"/>
            <color indexed="8"/>
            <rFont val="Arial"/>
            <family val="2"/>
          </rPr>
          <t>Nie musi być sumą podpozycji.Należy ująć spłatę zobowiązań wymagalnych z lat ubiegłych, stanowiących wydatki bieżące, o ile wystąpiły</t>
        </r>
      </text>
    </comment>
    <comment ref="C11" authorId="0">
      <text>
        <r>
          <rPr>
            <b/>
            <sz val="9"/>
            <color indexed="8"/>
            <rFont val="Arial"/>
            <family val="2"/>
          </rPr>
          <t xml:space="preserve">Należy wykazać wszystkie wynagrodzenia ze wszystkich tytułów z jakich jest wypłacane
</t>
        </r>
      </text>
    </comment>
    <comment ref="C12" authorId="0">
      <text>
        <r>
          <rPr>
            <b/>
            <sz val="9"/>
            <color indexed="8"/>
            <rFont val="Arial"/>
            <family val="2"/>
          </rPr>
          <t>Należy ująć wydatki klasyfikowane w rozdziałach 75017-75020 i 75022-75023</t>
        </r>
      </text>
    </comment>
    <comment ref="C14" authorId="0">
      <text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Arial"/>
            <family val="2"/>
          </rPr>
          <t>z art..243 upf/  i art.169 starej ustawy</t>
        </r>
      </text>
    </comment>
    <comment ref="C15" authorId="0">
      <text>
        <r>
          <rPr>
            <b/>
            <sz val="9"/>
            <color indexed="8"/>
            <rFont val="Arial"/>
            <family val="2"/>
          </rPr>
          <t xml:space="preserve">art.. 226 ust. 4. Kwota musi być zgodna z wykazaną w załaczniku nr 3 (przedsięwzięć) </t>
        </r>
      </text>
    </comment>
    <comment ref="C17" authorId="0">
      <text>
        <r>
          <rPr>
            <b/>
            <sz val="9"/>
            <color indexed="8"/>
            <rFont val="Arial"/>
            <family val="2"/>
          </rPr>
          <t xml:space="preserve">art.. 217
</t>
        </r>
      </text>
    </comment>
    <comment ref="C18" authorId="0">
      <text>
        <r>
          <rPr>
            <b/>
            <sz val="9"/>
            <color indexed="8"/>
            <rFont val="Arial"/>
            <family val="2"/>
          </rPr>
          <t xml:space="preserve">art.. 217 ufp
</t>
        </r>
      </text>
    </comment>
    <comment ref="C19" authorId="0">
      <text>
        <r>
          <rPr>
            <b/>
            <sz val="9"/>
            <color indexed="8"/>
            <rFont val="Tahoma"/>
            <family val="2"/>
          </rPr>
          <t xml:space="preserve">Prywatyzacja, zwrot do budżetu udzielonych pożyczek: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 xml:space="preserve">np.. udzielone pożyczki
</t>
        </r>
      </text>
    </comment>
    <comment ref="C26" authorId="0">
      <text>
        <r>
          <rPr>
            <b/>
            <sz val="9"/>
            <color indexed="8"/>
            <rFont val="Arial"/>
            <family val="2"/>
          </rPr>
          <t xml:space="preserve">Spłata zobowiązań wymagalnych z lat ubiegłych stanowiących wydatki majątkowe, o ile wystąpiły
</t>
        </r>
      </text>
    </comment>
    <comment ref="C27" authorId="0">
      <text>
        <r>
          <rPr>
            <b/>
            <sz val="9"/>
            <color indexed="8"/>
            <rFont val="Arial"/>
            <family val="2"/>
          </rPr>
          <t>art.. 226 ust. 4</t>
        </r>
      </text>
    </comment>
    <comment ref="C28" authorId="0">
      <text>
        <r>
          <rPr>
            <b/>
            <sz val="9"/>
            <color indexed="8"/>
            <rFont val="Arial"/>
            <family val="2"/>
          </rPr>
          <t xml:space="preserve">Wszystkie kredyty i pożyczki oraz emitowane papiery wartościowe. Wyjątek art. 89 ust1 pkt 1 i 3 </t>
        </r>
      </text>
    </comment>
    <comment ref="C29" authorId="0">
      <text>
        <r>
          <rPr>
            <b/>
            <sz val="9"/>
            <color indexed="8"/>
            <rFont val="Tahoma"/>
            <family val="2"/>
          </rPr>
          <t xml:space="preserve">Wynik finansowy jest inaczej liczony (dochody-wydatki), gdyż obecnie liczy się także przychody i rozchody
</t>
        </r>
      </text>
    </comment>
    <comment ref="C30" authorId="0">
      <text>
        <r>
          <rPr>
            <b/>
            <sz val="9"/>
            <color indexed="8"/>
            <rFont val="Tahoma"/>
            <family val="2"/>
          </rPr>
          <t xml:space="preserve">1.Łączna kwota długu na koniec roku ze wszystkich tytułów dłużnych (zobowiązania wymagalne, umorzenia pożyczek, zmiany kursowe.
2. W bjasnienia należy wykazać kwotę umorzonych pożyczek otrzymanych przez jst, zmianę kwoty długu na skutek różnic kursowych
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Należy podać kwotę z art.. 244 tj. łączną kwotę przypadającą w danym roku budżetowym spłat i wykupów</t>
        </r>
      </text>
    </comment>
    <comment ref="C34" authorId="0">
      <text>
        <r>
          <rPr>
            <b/>
            <sz val="9"/>
            <color indexed="8"/>
            <rFont val="Tahoma"/>
            <family val="2"/>
          </rPr>
          <t xml:space="preserve">Wartość wynikająca z lewej strony wzoru z art.. 243 </t>
        </r>
      </text>
    </comment>
    <comment ref="C35" authorId="0">
      <text>
        <r>
          <rPr>
            <b/>
            <sz val="9"/>
            <color indexed="8"/>
            <rFont val="Tahoma"/>
            <family val="2"/>
          </rPr>
          <t>Wartość z prawej strony wzoru art.. 243</t>
        </r>
      </text>
    </comment>
    <comment ref="C36" authorId="0">
      <text>
        <r>
          <rPr>
            <b/>
            <sz val="9"/>
            <color indexed="8"/>
            <rFont val="Tahoma"/>
            <family val="2"/>
          </rPr>
          <t>Należy wyliczyć lewą stronę wzoru plus poz. 14 i porównać z prawą stroną wzoru wyliczoną w poz. 15 i wpisać czy został spełniony warunek z art. 243
Niewłaściwe skreślić</t>
        </r>
      </text>
    </comment>
    <comment ref="C37" authorId="0">
      <text>
        <r>
          <rPr>
            <b/>
            <sz val="9"/>
            <color indexed="8"/>
            <rFont val="Tahoma"/>
            <family val="2"/>
          </rPr>
          <t>Należy wypełnić tylko do roku 2013
Nie uwzględnia się zobowiązań związku współtworzonego przez jst</t>
        </r>
      </text>
    </comment>
    <comment ref="C38" authorId="0">
      <text>
        <r>
          <rPr>
            <b/>
            <sz val="9"/>
            <color indexed="8"/>
            <rFont val="Tahoma"/>
            <family val="2"/>
          </rPr>
          <t xml:space="preserve">Należy wypełnić tylko do roku 2013
Nie uwzględnia się zobowiązań związku współtworzonego przez jst
</t>
        </r>
      </text>
    </comment>
  </commentList>
</comments>
</file>

<file path=xl/sharedStrings.xml><?xml version="1.0" encoding="utf-8"?>
<sst xmlns="http://schemas.openxmlformats.org/spreadsheetml/2006/main" count="140" uniqueCount="61">
  <si>
    <t>Załącznik nr 1 do uchwały nr IV/25/2011</t>
  </si>
  <si>
    <t>Rady Gminy Kruklanki</t>
  </si>
  <si>
    <t>z dnia 04 lutego 2011</t>
  </si>
  <si>
    <t>Wieloletnia Prognoza Finansowa  dla gminy Kruklanki na lata 2011–2020</t>
  </si>
  <si>
    <t>Lp</t>
  </si>
  <si>
    <t>Wyszczególnienie</t>
  </si>
  <si>
    <t>Lata objęte prognozą finansową</t>
  </si>
  <si>
    <t>Rok budżetowy 2011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</si>
  <si>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</si>
  <si>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</si>
  <si>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</si>
  <si>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</si>
  <si>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</si>
  <si>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</si>
  <si>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</si>
  <si>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</si>
  <si>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</si>
  <si>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 xml:space="preserve"> </t>
  </si>
  <si>
    <t>na funkcjonowanie organów JST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</si>
  <si>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</si>
  <si>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</si>
  <si>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</si>
  <si>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</si>
  <si>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</si>
  <si>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</si>
  <si>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</si>
  <si>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</si>
  <si>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</si>
  <si>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</si>
  <si>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</si>
  <si>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</si>
  <si>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</si>
  <si>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</si>
  <si>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</si>
  <si>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</si>
  <si>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</si>
  <si>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</si>
  <si>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</si>
  <si>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</si>
  <si>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</si>
  <si>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</si>
  <si>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</si>
  <si>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</si>
  <si>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</si>
  <si>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</si>
  <si>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NIE</t>
  </si>
  <si>
    <t>TAK</t>
  </si>
  <si>
    <t>Planowana łączna kwota spłaty zobowiązań/dochody ogółem /max 15% art.. 169 sufp/</t>
  </si>
  <si>
    <t>Zadłużenie/dochody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</si>
  <si>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</si>
  <si>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</si>
  <si>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</si>
  <si>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</si>
  <si>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</si>
  <si>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Załącznik nr 1</t>
  </si>
  <si>
    <t>Wieloletnia Prognoza Finansowa  dla Gminy Kruklanki na lata 2011–2020</t>
  </si>
  <si>
    <t>Rok budżetowy  2011</t>
  </si>
  <si>
    <t>Zgodny/ niezgodny</t>
  </si>
  <si>
    <t>Planowana łaczna kwota spłaty zobowiązań/dochody ogółem /max 15% art.. 169 sufp/</t>
  </si>
  <si>
    <t>Zadłuzenie/dochody ogółem (poz. 13-poz. 13a):poz. 1 /max. 60% art.. 170 sufp/</t>
  </si>
  <si>
    <t>Kwoty w poz. 1,1a, 1c, 2, 2c, 2d, 7, 7a, 7b, 11, 13, 13a, 13b, 14, 15 oraz 16-18 (komórki oznaczone na ciemno należy wykazać w całym okresie, na który zaciągnieto oraz planuje się zaciągnąć zobowiązania. W poz. 16 niewłaściwe skreślić.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</si>
</sst>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</numFmts>
  <fonts count="46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" fontId="5" fillId="33" borderId="12" xfId="0" applyNumberFormat="1" applyFont="1" applyFill="1" applyBorder="1" applyAlignment="1" applyProtection="1">
      <alignment vertical="center"/>
      <protection locked="0"/>
    </xf>
    <xf numFmtId="164" fontId="5" fillId="33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4" fontId="1" fillId="33" borderId="12" xfId="0" applyNumberFormat="1" applyFont="1" applyFill="1" applyBorder="1" applyAlignment="1" applyProtection="1">
      <alignment vertical="center"/>
      <protection locked="0"/>
    </xf>
    <xf numFmtId="3" fontId="6" fillId="33" borderId="12" xfId="0" applyNumberFormat="1" applyFont="1" applyFill="1" applyBorder="1" applyAlignment="1" applyProtection="1">
      <alignment vertical="center"/>
      <protection locked="0"/>
    </xf>
    <xf numFmtId="4" fontId="6" fillId="33" borderId="10" xfId="0" applyNumberFormat="1" applyFont="1" applyFill="1" applyBorder="1" applyAlignment="1" applyProtection="1">
      <alignment vertical="center"/>
      <protection locked="0"/>
    </xf>
    <xf numFmtId="164" fontId="6" fillId="33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0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0" fontId="5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3" fontId="1" fillId="34" borderId="16" xfId="0" applyNumberFormat="1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34" borderId="12" xfId="0" applyNumberFormat="1" applyFont="1" applyFill="1" applyBorder="1" applyAlignment="1" applyProtection="1">
      <alignment horizontal="right"/>
      <protection locked="0"/>
    </xf>
    <xf numFmtId="3" fontId="1" fillId="34" borderId="19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21" xfId="0" applyNumberFormat="1" applyFont="1" applyBorder="1" applyAlignment="1" applyProtection="1">
      <alignment horizontal="right"/>
      <protection locked="0"/>
    </xf>
    <xf numFmtId="3" fontId="1" fillId="34" borderId="10" xfId="0" applyNumberFormat="1" applyFont="1" applyFill="1" applyBorder="1" applyAlignment="1" applyProtection="1">
      <alignment horizontal="right"/>
      <protection locked="0"/>
    </xf>
    <xf numFmtId="3" fontId="1" fillId="34" borderId="21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3" fontId="1" fillId="34" borderId="10" xfId="0" applyNumberFormat="1" applyFont="1" applyFill="1" applyBorder="1" applyAlignment="1">
      <alignment horizontal="right"/>
    </xf>
    <xf numFmtId="3" fontId="1" fillId="34" borderId="21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3" fontId="1" fillId="0" borderId="1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3" fontId="1" fillId="34" borderId="13" xfId="0" applyNumberFormat="1" applyFont="1" applyFill="1" applyBorder="1" applyAlignment="1" applyProtection="1">
      <alignment horizontal="right"/>
      <protection locked="0"/>
    </xf>
    <xf numFmtId="3" fontId="1" fillId="34" borderId="23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left" wrapText="1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" fillId="0" borderId="17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3" fontId="1" fillId="0" borderId="1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34" borderId="16" xfId="0" applyNumberFormat="1" applyFont="1" applyFill="1" applyBorder="1" applyAlignment="1" applyProtection="1">
      <alignment horizontal="right"/>
      <protection locked="0"/>
    </xf>
    <xf numFmtId="3" fontId="1" fillId="34" borderId="17" xfId="0" applyNumberFormat="1" applyFont="1" applyFill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left" vertical="center"/>
    </xf>
    <xf numFmtId="0" fontId="1" fillId="34" borderId="12" xfId="0" applyFont="1" applyFill="1" applyBorder="1" applyAlignment="1" applyProtection="1">
      <alignment horizontal="right" wrapText="1"/>
      <protection locked="0"/>
    </xf>
    <xf numFmtId="0" fontId="1" fillId="0" borderId="22" xfId="0" applyFont="1" applyBorder="1" applyAlignment="1">
      <alignment horizontal="center" vertical="center"/>
    </xf>
    <xf numFmtId="3" fontId="1" fillId="34" borderId="16" xfId="0" applyNumberFormat="1" applyFont="1" applyFill="1" applyBorder="1" applyAlignment="1" applyProtection="1">
      <alignment horizontal="right"/>
      <protection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3" fontId="1" fillId="34" borderId="12" xfId="0" applyNumberFormat="1" applyFont="1" applyFill="1" applyBorder="1" applyAlignment="1" applyProtection="1">
      <alignment horizontal="right"/>
      <protection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4" fontId="1" fillId="34" borderId="16" xfId="0" applyNumberFormat="1" applyFont="1" applyFill="1" applyBorder="1" applyAlignment="1">
      <alignment horizontal="center" wrapText="1"/>
    </xf>
    <xf numFmtId="4" fontId="1" fillId="34" borderId="17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zoomScalePageLayoutView="0" workbookViewId="0" topLeftCell="C31">
      <selection activeCell="M33" sqref="M33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54.5" style="0" customWidth="1"/>
    <col min="4" max="4" width="11.19921875" style="0" customWidth="1"/>
    <col min="5" max="5" width="10.69921875" style="0" customWidth="1"/>
    <col min="7" max="7" width="10.19921875" style="0" customWidth="1"/>
    <col min="8" max="13" width="8.8984375" style="0" customWidth="1"/>
  </cols>
  <sheetData>
    <row r="1" spans="5:13" ht="14.25">
      <c r="E1" s="1" t="s">
        <v>0</v>
      </c>
      <c r="I1" s="2"/>
      <c r="J1" s="2"/>
      <c r="K1" s="2"/>
      <c r="L1" s="2"/>
      <c r="M1" s="2"/>
    </row>
    <row r="2" spans="5:13" ht="14.25">
      <c r="E2" s="1" t="s">
        <v>1</v>
      </c>
      <c r="I2" s="2"/>
      <c r="J2" s="2"/>
      <c r="K2" s="2"/>
      <c r="L2" s="2"/>
      <c r="M2" s="2"/>
    </row>
    <row r="3" spans="5:13" ht="14.25">
      <c r="E3" s="3" t="s">
        <v>2</v>
      </c>
      <c r="I3" s="2"/>
      <c r="J3" s="2"/>
      <c r="K3" s="2"/>
      <c r="L3" s="2"/>
      <c r="M3" s="2"/>
    </row>
    <row r="4" spans="9:13" ht="14.25">
      <c r="I4" s="2"/>
      <c r="J4" s="2"/>
      <c r="K4" s="2"/>
      <c r="L4" s="2"/>
      <c r="M4" s="2"/>
    </row>
    <row r="5" spans="2:13" ht="17.25" customHeight="1">
      <c r="B5" s="117" t="s">
        <v>3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7" spans="2:13" ht="14.25">
      <c r="B7" s="118" t="s">
        <v>4</v>
      </c>
      <c r="C7" s="118" t="s">
        <v>5</v>
      </c>
      <c r="D7" s="119" t="s">
        <v>6</v>
      </c>
      <c r="E7" s="119"/>
      <c r="F7" s="119"/>
      <c r="G7" s="119"/>
      <c r="H7" s="119"/>
      <c r="I7" s="119"/>
      <c r="J7" s="119"/>
      <c r="K7" s="119"/>
      <c r="L7" s="119"/>
      <c r="M7" s="119"/>
    </row>
    <row r="8" spans="2:13" ht="25.5">
      <c r="B8" s="118"/>
      <c r="C8" s="118"/>
      <c r="D8" s="5" t="s">
        <v>7</v>
      </c>
      <c r="E8" s="5">
        <v>2012</v>
      </c>
      <c r="F8" s="5">
        <v>2013</v>
      </c>
      <c r="G8" s="5">
        <v>2014</v>
      </c>
      <c r="H8" s="5">
        <v>2015</v>
      </c>
      <c r="I8" s="5">
        <v>2016</v>
      </c>
      <c r="J8" s="5">
        <v>2017</v>
      </c>
      <c r="K8" s="5">
        <v>2018</v>
      </c>
      <c r="L8" s="5">
        <v>2019</v>
      </c>
      <c r="M8" s="5">
        <v>2020</v>
      </c>
    </row>
    <row r="9" spans="2:13" ht="18.75" customHeight="1">
      <c r="B9" s="4">
        <v>1</v>
      </c>
      <c r="C9" s="6" t="s">
        <v>8</v>
      </c>
      <c r="D9" s="7">
        <f aca="true" t="shared" si="0" ref="D9:M9">D10+D11</f>
        <v>8910230.54</v>
      </c>
      <c r="E9" s="7">
        <f t="shared" si="0"/>
        <v>9040000</v>
      </c>
      <c r="F9" s="8">
        <f t="shared" si="0"/>
        <v>8920000</v>
      </c>
      <c r="G9" s="8">
        <f t="shared" si="0"/>
        <v>10020000</v>
      </c>
      <c r="H9" s="8">
        <f t="shared" si="0"/>
        <v>8410000</v>
      </c>
      <c r="I9" s="8">
        <f t="shared" si="0"/>
        <v>8550000</v>
      </c>
      <c r="J9" s="8">
        <f t="shared" si="0"/>
        <v>8800000</v>
      </c>
      <c r="K9" s="8">
        <f t="shared" si="0"/>
        <v>9050000</v>
      </c>
      <c r="L9" s="8">
        <f t="shared" si="0"/>
        <v>9250000</v>
      </c>
      <c r="M9" s="8">
        <f t="shared" si="0"/>
        <v>9550000</v>
      </c>
    </row>
    <row r="10" spans="2:13" ht="18" customHeight="1">
      <c r="B10" s="9" t="s">
        <v>9</v>
      </c>
      <c r="C10" s="10" t="s">
        <v>10</v>
      </c>
      <c r="D10" s="11">
        <v>7574972</v>
      </c>
      <c r="E10" s="11">
        <v>7540000</v>
      </c>
      <c r="F10" s="12">
        <v>7720000</v>
      </c>
      <c r="G10" s="12">
        <v>7920000</v>
      </c>
      <c r="H10" s="12">
        <v>8110000</v>
      </c>
      <c r="I10" s="12">
        <v>8300000</v>
      </c>
      <c r="J10" s="12">
        <v>8650000</v>
      </c>
      <c r="K10" s="12">
        <v>8900000</v>
      </c>
      <c r="L10" s="12">
        <v>9100000</v>
      </c>
      <c r="M10" s="12">
        <v>9400000</v>
      </c>
    </row>
    <row r="11" spans="2:13" ht="15" customHeight="1">
      <c r="B11" s="13" t="s">
        <v>11</v>
      </c>
      <c r="C11" s="14" t="s">
        <v>12</v>
      </c>
      <c r="D11" s="15">
        <v>1335258.54</v>
      </c>
      <c r="E11" s="15">
        <f>E12+800000</f>
        <v>1500000</v>
      </c>
      <c r="F11" s="16">
        <f>F12+800000</f>
        <v>1200000</v>
      </c>
      <c r="G11" s="16">
        <f>G12+1600000</f>
        <v>2100000</v>
      </c>
      <c r="H11" s="16">
        <f aca="true" t="shared" si="1" ref="H11:M11">H12</f>
        <v>300000</v>
      </c>
      <c r="I11" s="16">
        <f t="shared" si="1"/>
        <v>250000</v>
      </c>
      <c r="J11" s="16">
        <f t="shared" si="1"/>
        <v>150000</v>
      </c>
      <c r="K11" s="16">
        <f t="shared" si="1"/>
        <v>150000</v>
      </c>
      <c r="L11" s="16">
        <f t="shared" si="1"/>
        <v>150000</v>
      </c>
      <c r="M11" s="16">
        <f t="shared" si="1"/>
        <v>150000</v>
      </c>
    </row>
    <row r="12" spans="2:13" ht="17.25" customHeight="1">
      <c r="B12" s="17" t="s">
        <v>13</v>
      </c>
      <c r="C12" s="18" t="s">
        <v>14</v>
      </c>
      <c r="D12" s="15">
        <v>300000</v>
      </c>
      <c r="E12" s="15">
        <v>700000</v>
      </c>
      <c r="F12" s="16">
        <v>400000</v>
      </c>
      <c r="G12" s="16">
        <v>500000</v>
      </c>
      <c r="H12" s="16">
        <v>300000</v>
      </c>
      <c r="I12" s="16">
        <v>250000</v>
      </c>
      <c r="J12" s="16">
        <v>150000</v>
      </c>
      <c r="K12" s="16">
        <f>J12</f>
        <v>150000</v>
      </c>
      <c r="L12" s="16">
        <f>K12</f>
        <v>150000</v>
      </c>
      <c r="M12" s="16">
        <f>L12</f>
        <v>150000</v>
      </c>
    </row>
    <row r="13" spans="2:13" ht="38.25">
      <c r="B13" s="4">
        <v>2</v>
      </c>
      <c r="C13" s="19" t="s">
        <v>15</v>
      </c>
      <c r="D13" s="20">
        <f>7917389.23-D26</f>
        <v>7792389.23</v>
      </c>
      <c r="E13" s="20">
        <f>(7428184-30886.53)-E26</f>
        <v>7232297.47</v>
      </c>
      <c r="F13" s="21">
        <f>(7500000-36000)-F26</f>
        <v>7319000</v>
      </c>
      <c r="G13" s="21">
        <f>(7600000-36000)-G26</f>
        <v>7439000</v>
      </c>
      <c r="H13" s="21">
        <f>(7800000-46000)-H26</f>
        <v>7649000</v>
      </c>
      <c r="I13" s="21">
        <f>7894000-I26</f>
        <v>7814000</v>
      </c>
      <c r="J13" s="21">
        <f>8144000-J26</f>
        <v>8084000</v>
      </c>
      <c r="K13" s="21">
        <f>8344000-K26</f>
        <v>8304000</v>
      </c>
      <c r="L13" s="21">
        <f>8594000-L26</f>
        <v>8569000</v>
      </c>
      <c r="M13" s="21">
        <f>8844000-M26</f>
        <v>8834000</v>
      </c>
    </row>
    <row r="14" spans="2:15" ht="14.25">
      <c r="B14" s="9" t="s">
        <v>9</v>
      </c>
      <c r="C14" s="22" t="s">
        <v>16</v>
      </c>
      <c r="D14" s="11">
        <v>3696740.07</v>
      </c>
      <c r="E14" s="11">
        <v>3810000</v>
      </c>
      <c r="F14" s="12">
        <v>3900000</v>
      </c>
      <c r="G14" s="12">
        <v>4000000</v>
      </c>
      <c r="H14" s="12">
        <v>4100000</v>
      </c>
      <c r="I14" s="12">
        <v>4215000</v>
      </c>
      <c r="J14" s="12">
        <v>4320000</v>
      </c>
      <c r="K14" s="12">
        <v>4435000</v>
      </c>
      <c r="L14" s="12">
        <v>4530000</v>
      </c>
      <c r="M14" s="12">
        <v>4650000</v>
      </c>
      <c r="O14" t="s">
        <v>17</v>
      </c>
    </row>
    <row r="15" spans="2:13" ht="14.25">
      <c r="B15" s="13" t="s">
        <v>11</v>
      </c>
      <c r="C15" s="14" t="s">
        <v>18</v>
      </c>
      <c r="D15" s="15">
        <v>1174291.02</v>
      </c>
      <c r="E15" s="15">
        <v>1300000</v>
      </c>
      <c r="F15" s="16">
        <v>1300000</v>
      </c>
      <c r="G15" s="16">
        <v>1400000</v>
      </c>
      <c r="H15" s="16">
        <v>1450000</v>
      </c>
      <c r="I15" s="16">
        <v>1500000</v>
      </c>
      <c r="J15" s="16">
        <v>1550000</v>
      </c>
      <c r="K15" s="16">
        <v>1600000</v>
      </c>
      <c r="L15" s="16">
        <v>1650000</v>
      </c>
      <c r="M15" s="16">
        <v>1700000</v>
      </c>
    </row>
    <row r="16" spans="2:13" ht="14.25">
      <c r="B16" s="13" t="s">
        <v>13</v>
      </c>
      <c r="C16" s="23" t="s">
        <v>19</v>
      </c>
      <c r="D16" s="15">
        <v>0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</row>
    <row r="17" spans="2:13" ht="25.5">
      <c r="B17" s="13" t="s">
        <v>20</v>
      </c>
      <c r="C17" s="23" t="s">
        <v>21</v>
      </c>
      <c r="D17" s="15">
        <v>0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</row>
    <row r="18" spans="2:13" ht="14.25">
      <c r="B18" s="17" t="s">
        <v>22</v>
      </c>
      <c r="C18" s="24" t="s">
        <v>23</v>
      </c>
      <c r="D18" s="25">
        <v>0</v>
      </c>
      <c r="E18" s="25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2:13" ht="25.5">
      <c r="B19" s="4">
        <v>3</v>
      </c>
      <c r="C19" s="19" t="s">
        <v>24</v>
      </c>
      <c r="D19" s="7">
        <f aca="true" t="shared" si="2" ref="D19:M19">D9-D13</f>
        <v>1117841.3099999987</v>
      </c>
      <c r="E19" s="7">
        <f t="shared" si="2"/>
        <v>1807702.5300000003</v>
      </c>
      <c r="F19" s="8">
        <f t="shared" si="2"/>
        <v>1601000</v>
      </c>
      <c r="G19" s="8">
        <f t="shared" si="2"/>
        <v>2581000</v>
      </c>
      <c r="H19" s="8">
        <f t="shared" si="2"/>
        <v>761000</v>
      </c>
      <c r="I19" s="8">
        <f t="shared" si="2"/>
        <v>736000</v>
      </c>
      <c r="J19" s="8">
        <f t="shared" si="2"/>
        <v>716000</v>
      </c>
      <c r="K19" s="8">
        <f t="shared" si="2"/>
        <v>746000</v>
      </c>
      <c r="L19" s="8">
        <f t="shared" si="2"/>
        <v>681000</v>
      </c>
      <c r="M19" s="8">
        <f t="shared" si="2"/>
        <v>716000</v>
      </c>
    </row>
    <row r="20" spans="2:13" ht="14.25">
      <c r="B20" s="4">
        <v>4</v>
      </c>
      <c r="C20" s="19" t="s">
        <v>25</v>
      </c>
      <c r="D20" s="7">
        <f>D21</f>
        <v>342417.23</v>
      </c>
      <c r="E20" s="7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</row>
    <row r="21" spans="2:13" ht="25.5">
      <c r="B21" s="27" t="s">
        <v>9</v>
      </c>
      <c r="C21" s="28" t="s">
        <v>26</v>
      </c>
      <c r="D21" s="29">
        <v>342417.23</v>
      </c>
      <c r="E21" s="29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</row>
    <row r="22" spans="2:13" ht="14.25">
      <c r="B22" s="4">
        <v>5</v>
      </c>
      <c r="C22" s="19" t="s">
        <v>27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</row>
    <row r="23" spans="2:13" ht="14.25">
      <c r="B23" s="4">
        <v>6</v>
      </c>
      <c r="C23" s="19" t="s">
        <v>28</v>
      </c>
      <c r="D23" s="7">
        <f aca="true" t="shared" si="3" ref="D23:M23">D22+D20+D19</f>
        <v>1460258.5399999986</v>
      </c>
      <c r="E23" s="7">
        <f t="shared" si="3"/>
        <v>1807702.5300000003</v>
      </c>
      <c r="F23" s="8">
        <f t="shared" si="3"/>
        <v>1601000</v>
      </c>
      <c r="G23" s="8">
        <f t="shared" si="3"/>
        <v>2581000</v>
      </c>
      <c r="H23" s="8">
        <f t="shared" si="3"/>
        <v>761000</v>
      </c>
      <c r="I23" s="8">
        <f t="shared" si="3"/>
        <v>736000</v>
      </c>
      <c r="J23" s="8">
        <f t="shared" si="3"/>
        <v>716000</v>
      </c>
      <c r="K23" s="8">
        <f t="shared" si="3"/>
        <v>746000</v>
      </c>
      <c r="L23" s="8">
        <f t="shared" si="3"/>
        <v>681000</v>
      </c>
      <c r="M23" s="8">
        <f t="shared" si="3"/>
        <v>716000</v>
      </c>
    </row>
    <row r="24" spans="2:13" ht="14.25">
      <c r="B24" s="4">
        <v>7</v>
      </c>
      <c r="C24" s="6" t="s">
        <v>29</v>
      </c>
      <c r="D24" s="7">
        <f aca="true" t="shared" si="4" ref="D24:M24">D25+D26</f>
        <v>349000</v>
      </c>
      <c r="E24" s="7">
        <f t="shared" si="4"/>
        <v>507702.53</v>
      </c>
      <c r="F24" s="8">
        <f t="shared" si="4"/>
        <v>501000</v>
      </c>
      <c r="G24" s="8">
        <f t="shared" si="4"/>
        <v>481000</v>
      </c>
      <c r="H24" s="8">
        <f t="shared" si="4"/>
        <v>461000</v>
      </c>
      <c r="I24" s="8">
        <f t="shared" si="4"/>
        <v>436000</v>
      </c>
      <c r="J24" s="8">
        <f t="shared" si="4"/>
        <v>416000</v>
      </c>
      <c r="K24" s="8">
        <f t="shared" si="4"/>
        <v>396000</v>
      </c>
      <c r="L24" s="8">
        <f t="shared" si="4"/>
        <v>381000</v>
      </c>
      <c r="M24" s="8">
        <f t="shared" si="4"/>
        <v>366000</v>
      </c>
    </row>
    <row r="25" spans="2:13" ht="25.5">
      <c r="B25" s="9" t="s">
        <v>9</v>
      </c>
      <c r="C25" s="22" t="s">
        <v>30</v>
      </c>
      <c r="D25" s="31">
        <v>224000</v>
      </c>
      <c r="E25" s="31">
        <f>224000+118702.53</f>
        <v>342702.53</v>
      </c>
      <c r="F25" s="32">
        <f aca="true" t="shared" si="5" ref="F25:M25">200000+24000+132000</f>
        <v>356000</v>
      </c>
      <c r="G25" s="32">
        <f t="shared" si="5"/>
        <v>356000</v>
      </c>
      <c r="H25" s="32">
        <f t="shared" si="5"/>
        <v>356000</v>
      </c>
      <c r="I25" s="32">
        <f t="shared" si="5"/>
        <v>356000</v>
      </c>
      <c r="J25" s="32">
        <f t="shared" si="5"/>
        <v>356000</v>
      </c>
      <c r="K25" s="32">
        <f t="shared" si="5"/>
        <v>356000</v>
      </c>
      <c r="L25" s="32">
        <f t="shared" si="5"/>
        <v>356000</v>
      </c>
      <c r="M25" s="32">
        <f t="shared" si="5"/>
        <v>356000</v>
      </c>
    </row>
    <row r="26" spans="2:13" ht="14.25">
      <c r="B26" s="13" t="s">
        <v>11</v>
      </c>
      <c r="C26" s="23" t="s">
        <v>31</v>
      </c>
      <c r="D26" s="33">
        <v>125000</v>
      </c>
      <c r="E26" s="33">
        <f>100000+65000</f>
        <v>165000</v>
      </c>
      <c r="F26" s="34">
        <f>85000+60000</f>
        <v>145000</v>
      </c>
      <c r="G26" s="34">
        <f>75000+50000</f>
        <v>125000</v>
      </c>
      <c r="H26" s="34">
        <f>60000+45000</f>
        <v>105000</v>
      </c>
      <c r="I26" s="34">
        <f>45000+35000</f>
        <v>80000</v>
      </c>
      <c r="J26" s="34">
        <f>31000+29000</f>
        <v>60000</v>
      </c>
      <c r="K26" s="34">
        <f>20000+20000</f>
        <v>40000</v>
      </c>
      <c r="L26" s="34">
        <f>10000+15000</f>
        <v>25000</v>
      </c>
      <c r="M26" s="34">
        <f>5000+5000</f>
        <v>10000</v>
      </c>
    </row>
    <row r="27" spans="2:13" ht="14.25">
      <c r="B27" s="4">
        <v>8</v>
      </c>
      <c r="C27" s="19" t="s">
        <v>32</v>
      </c>
      <c r="D27" s="7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2:13" ht="14.25">
      <c r="B28" s="4">
        <v>9</v>
      </c>
      <c r="C28" s="19" t="s">
        <v>33</v>
      </c>
      <c r="D28" s="7">
        <f aca="true" t="shared" si="6" ref="D28:M28">D23-D24-D27</f>
        <v>1111258.5399999986</v>
      </c>
      <c r="E28" s="7">
        <f t="shared" si="6"/>
        <v>1300000.0000000002</v>
      </c>
      <c r="F28" s="8">
        <f t="shared" si="6"/>
        <v>1100000</v>
      </c>
      <c r="G28" s="8">
        <f t="shared" si="6"/>
        <v>2100000</v>
      </c>
      <c r="H28" s="8">
        <f t="shared" si="6"/>
        <v>300000</v>
      </c>
      <c r="I28" s="8">
        <f t="shared" si="6"/>
        <v>300000</v>
      </c>
      <c r="J28" s="8">
        <f t="shared" si="6"/>
        <v>300000</v>
      </c>
      <c r="K28" s="8">
        <f t="shared" si="6"/>
        <v>350000</v>
      </c>
      <c r="L28" s="8">
        <f t="shared" si="6"/>
        <v>300000</v>
      </c>
      <c r="M28" s="8">
        <f t="shared" si="6"/>
        <v>350000</v>
      </c>
    </row>
    <row r="29" spans="2:13" ht="14.25">
      <c r="B29" s="4">
        <v>10</v>
      </c>
      <c r="C29" s="6" t="s">
        <v>34</v>
      </c>
      <c r="D29" s="7">
        <f aca="true" t="shared" si="7" ref="D29:M29">D30</f>
        <v>2285961.07</v>
      </c>
      <c r="E29" s="7">
        <f t="shared" si="7"/>
        <v>1300000</v>
      </c>
      <c r="F29" s="8">
        <f t="shared" si="7"/>
        <v>1100000</v>
      </c>
      <c r="G29" s="8">
        <f t="shared" si="7"/>
        <v>2100000</v>
      </c>
      <c r="H29" s="8">
        <f t="shared" si="7"/>
        <v>300000</v>
      </c>
      <c r="I29" s="8">
        <f t="shared" si="7"/>
        <v>300000</v>
      </c>
      <c r="J29" s="8">
        <f t="shared" si="7"/>
        <v>300000</v>
      </c>
      <c r="K29" s="8">
        <f t="shared" si="7"/>
        <v>350000</v>
      </c>
      <c r="L29" s="8">
        <f t="shared" si="7"/>
        <v>300000</v>
      </c>
      <c r="M29" s="8">
        <f t="shared" si="7"/>
        <v>350000</v>
      </c>
    </row>
    <row r="30" spans="2:13" ht="14.25">
      <c r="B30" s="17" t="s">
        <v>9</v>
      </c>
      <c r="C30" s="24" t="s">
        <v>35</v>
      </c>
      <c r="D30" s="25">
        <v>2285961.07</v>
      </c>
      <c r="E30" s="25">
        <v>1300000</v>
      </c>
      <c r="F30" s="26">
        <v>1100000</v>
      </c>
      <c r="G30" s="26">
        <v>2100000</v>
      </c>
      <c r="H30" s="26">
        <v>300000</v>
      </c>
      <c r="I30" s="26">
        <v>300000</v>
      </c>
      <c r="J30" s="26">
        <v>300000</v>
      </c>
      <c r="K30" s="26">
        <v>350000</v>
      </c>
      <c r="L30" s="26">
        <v>300000</v>
      </c>
      <c r="M30" s="26">
        <v>350000</v>
      </c>
    </row>
    <row r="31" spans="2:13" ht="14.25">
      <c r="B31" s="4">
        <v>11</v>
      </c>
      <c r="C31" s="19" t="s">
        <v>36</v>
      </c>
      <c r="D31" s="7">
        <v>1174702.53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2:13" ht="14.25">
      <c r="B32" s="4">
        <v>12</v>
      </c>
      <c r="C32" s="19" t="s">
        <v>37</v>
      </c>
      <c r="D32" s="7">
        <f aca="true" t="shared" si="8" ref="D32:M32">D28-D29+D31</f>
        <v>0</v>
      </c>
      <c r="E32" s="7">
        <f t="shared" si="8"/>
        <v>2.3283064365386963E-10</v>
      </c>
      <c r="F32" s="8">
        <f t="shared" si="8"/>
        <v>0</v>
      </c>
      <c r="G32" s="8">
        <f t="shared" si="8"/>
        <v>0</v>
      </c>
      <c r="H32" s="8">
        <f t="shared" si="8"/>
        <v>0</v>
      </c>
      <c r="I32" s="8">
        <f t="shared" si="8"/>
        <v>0</v>
      </c>
      <c r="J32" s="8">
        <f t="shared" si="8"/>
        <v>0</v>
      </c>
      <c r="K32" s="8">
        <f t="shared" si="8"/>
        <v>0</v>
      </c>
      <c r="L32" s="8">
        <f t="shared" si="8"/>
        <v>0</v>
      </c>
      <c r="M32" s="8">
        <f t="shared" si="8"/>
        <v>0</v>
      </c>
    </row>
    <row r="33" spans="2:13" ht="14.25">
      <c r="B33" s="4">
        <v>13</v>
      </c>
      <c r="C33" s="6" t="s">
        <v>38</v>
      </c>
      <c r="D33" s="7">
        <f>2240000+D31-D25</f>
        <v>3190702.5300000003</v>
      </c>
      <c r="E33" s="7">
        <f aca="true" t="shared" si="9" ref="E33:M33">D33+E31-E25</f>
        <v>2848000</v>
      </c>
      <c r="F33" s="8">
        <f t="shared" si="9"/>
        <v>2492000</v>
      </c>
      <c r="G33" s="8">
        <f t="shared" si="9"/>
        <v>2136000</v>
      </c>
      <c r="H33" s="8">
        <f t="shared" si="9"/>
        <v>1780000</v>
      </c>
      <c r="I33" s="8">
        <f t="shared" si="9"/>
        <v>1424000</v>
      </c>
      <c r="J33" s="8">
        <f t="shared" si="9"/>
        <v>1068000</v>
      </c>
      <c r="K33" s="8">
        <f t="shared" si="9"/>
        <v>712000</v>
      </c>
      <c r="L33" s="8">
        <f t="shared" si="9"/>
        <v>356000</v>
      </c>
      <c r="M33" s="8">
        <f t="shared" si="9"/>
        <v>0</v>
      </c>
    </row>
    <row r="34" spans="2:13" ht="25.5">
      <c r="B34" s="9" t="s">
        <v>9</v>
      </c>
      <c r="C34" s="22" t="s">
        <v>39</v>
      </c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</row>
    <row r="35" spans="2:13" ht="25.5">
      <c r="B35" s="17" t="s">
        <v>11</v>
      </c>
      <c r="C35" s="24" t="s">
        <v>40</v>
      </c>
      <c r="D35" s="25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2:13" ht="38.25">
      <c r="B36" s="4">
        <v>14</v>
      </c>
      <c r="C36" s="19" t="s">
        <v>41</v>
      </c>
      <c r="D36" s="7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</row>
    <row r="37" spans="2:13" ht="14.25">
      <c r="B37" s="4">
        <v>15</v>
      </c>
      <c r="C37" s="19" t="s">
        <v>42</v>
      </c>
      <c r="D37" s="7">
        <f aca="true" t="shared" si="10" ref="D37:M37">D24</f>
        <v>349000</v>
      </c>
      <c r="E37" s="7">
        <f t="shared" si="10"/>
        <v>507702.53</v>
      </c>
      <c r="F37" s="7">
        <f t="shared" si="10"/>
        <v>501000</v>
      </c>
      <c r="G37" s="7">
        <f t="shared" si="10"/>
        <v>481000</v>
      </c>
      <c r="H37" s="7">
        <f t="shared" si="10"/>
        <v>461000</v>
      </c>
      <c r="I37" s="7">
        <f t="shared" si="10"/>
        <v>436000</v>
      </c>
      <c r="J37" s="7">
        <f t="shared" si="10"/>
        <v>416000</v>
      </c>
      <c r="K37" s="7">
        <f t="shared" si="10"/>
        <v>396000</v>
      </c>
      <c r="L37" s="7">
        <f t="shared" si="10"/>
        <v>381000</v>
      </c>
      <c r="M37" s="7">
        <f t="shared" si="10"/>
        <v>366000</v>
      </c>
    </row>
    <row r="38" spans="2:13" ht="14.25">
      <c r="B38" s="35" t="s">
        <v>9</v>
      </c>
      <c r="C38" s="36" t="s">
        <v>43</v>
      </c>
      <c r="D38" s="37">
        <v>0.0227</v>
      </c>
      <c r="E38" s="37">
        <v>-0.01</v>
      </c>
      <c r="F38" s="37">
        <v>-0.0066</v>
      </c>
      <c r="G38" s="37">
        <v>0.051500000000000004</v>
      </c>
      <c r="H38" s="37">
        <v>0.08039999999999999</v>
      </c>
      <c r="I38" s="37">
        <v>0.0746</v>
      </c>
      <c r="J38" s="37">
        <v>0.075</v>
      </c>
      <c r="K38" s="37">
        <v>0.0706</v>
      </c>
      <c r="L38" s="37">
        <v>0.0705</v>
      </c>
      <c r="M38" s="37">
        <v>0.0687</v>
      </c>
    </row>
    <row r="39" spans="2:13" ht="14.25">
      <c r="B39" s="4">
        <v>16</v>
      </c>
      <c r="C39" s="19" t="s">
        <v>44</v>
      </c>
      <c r="D39" s="38" t="s">
        <v>45</v>
      </c>
      <c r="E39" s="38" t="s">
        <v>45</v>
      </c>
      <c r="F39" s="38" t="s">
        <v>45</v>
      </c>
      <c r="G39" s="38" t="s">
        <v>46</v>
      </c>
      <c r="H39" s="38" t="s">
        <v>46</v>
      </c>
      <c r="I39" s="38" t="s">
        <v>46</v>
      </c>
      <c r="J39" s="38" t="s">
        <v>46</v>
      </c>
      <c r="K39" s="38" t="s">
        <v>46</v>
      </c>
      <c r="L39" s="38" t="s">
        <v>46</v>
      </c>
      <c r="M39" s="38" t="s">
        <v>46</v>
      </c>
    </row>
    <row r="40" spans="2:13" ht="25.5">
      <c r="B40" s="4">
        <v>17</v>
      </c>
      <c r="C40" s="39" t="s">
        <v>47</v>
      </c>
      <c r="D40" s="40">
        <f aca="true" t="shared" si="11" ref="D40:M40">D37/D9</f>
        <v>0.039168459046403085</v>
      </c>
      <c r="E40" s="40">
        <f t="shared" si="11"/>
        <v>0.0561617842920354</v>
      </c>
      <c r="F40" s="40">
        <f t="shared" si="11"/>
        <v>0.05616591928251121</v>
      </c>
      <c r="G40" s="40">
        <f t="shared" si="11"/>
        <v>0.04800399201596806</v>
      </c>
      <c r="H40" s="40">
        <f t="shared" si="11"/>
        <v>0.054815695600475625</v>
      </c>
      <c r="I40" s="40">
        <f t="shared" si="11"/>
        <v>0.050994152046783627</v>
      </c>
      <c r="J40" s="40">
        <f t="shared" si="11"/>
        <v>0.04727272727272727</v>
      </c>
      <c r="K40" s="40">
        <f t="shared" si="11"/>
        <v>0.043756906077348064</v>
      </c>
      <c r="L40" s="40">
        <f t="shared" si="11"/>
        <v>0.041189189189189186</v>
      </c>
      <c r="M40" s="40">
        <f t="shared" si="11"/>
        <v>0.038324607329842934</v>
      </c>
    </row>
    <row r="41" spans="2:13" ht="25.5">
      <c r="B41" s="4">
        <v>18</v>
      </c>
      <c r="C41" s="19" t="s">
        <v>48</v>
      </c>
      <c r="D41" s="41">
        <f aca="true" t="shared" si="12" ref="D41:M41">D33/D9</f>
        <v>0.35809427328240606</v>
      </c>
      <c r="E41" s="41">
        <f t="shared" si="12"/>
        <v>0.31504424778761064</v>
      </c>
      <c r="F41" s="41">
        <f t="shared" si="12"/>
        <v>0.27937219730941704</v>
      </c>
      <c r="G41" s="41">
        <f t="shared" si="12"/>
        <v>0.21317365269461078</v>
      </c>
      <c r="H41" s="41">
        <f t="shared" si="12"/>
        <v>0.2116527942925089</v>
      </c>
      <c r="I41" s="41">
        <f t="shared" si="12"/>
        <v>0.16654970760233917</v>
      </c>
      <c r="J41" s="41">
        <f t="shared" si="12"/>
        <v>0.12136363636363637</v>
      </c>
      <c r="K41" s="41">
        <f t="shared" si="12"/>
        <v>0.07867403314917128</v>
      </c>
      <c r="L41" s="41">
        <f t="shared" si="12"/>
        <v>0.03848648648648648</v>
      </c>
      <c r="M41" s="41">
        <f t="shared" si="12"/>
        <v>0</v>
      </c>
    </row>
    <row r="42" spans="2:13" ht="14.25">
      <c r="B42" s="4">
        <v>19</v>
      </c>
      <c r="C42" s="6" t="s">
        <v>49</v>
      </c>
      <c r="D42" s="42">
        <f aca="true" t="shared" si="13" ref="D42:M42">D13+D26</f>
        <v>7917389.23</v>
      </c>
      <c r="E42" s="42">
        <f t="shared" si="13"/>
        <v>7397297.47</v>
      </c>
      <c r="F42" s="43">
        <f t="shared" si="13"/>
        <v>7464000</v>
      </c>
      <c r="G42" s="43">
        <f t="shared" si="13"/>
        <v>7564000</v>
      </c>
      <c r="H42" s="43">
        <f t="shared" si="13"/>
        <v>7754000</v>
      </c>
      <c r="I42" s="43">
        <f t="shared" si="13"/>
        <v>7894000</v>
      </c>
      <c r="J42" s="43">
        <f t="shared" si="13"/>
        <v>8144000</v>
      </c>
      <c r="K42" s="43">
        <f t="shared" si="13"/>
        <v>8344000</v>
      </c>
      <c r="L42" s="43">
        <f t="shared" si="13"/>
        <v>8594000</v>
      </c>
      <c r="M42" s="43">
        <f t="shared" si="13"/>
        <v>8844000</v>
      </c>
    </row>
    <row r="43" spans="2:13" ht="14.25">
      <c r="B43" s="4">
        <v>20</v>
      </c>
      <c r="C43" s="44" t="s">
        <v>50</v>
      </c>
      <c r="D43" s="42">
        <f aca="true" t="shared" si="14" ref="D43:M43">D29+D42</f>
        <v>10203350.3</v>
      </c>
      <c r="E43" s="42">
        <f t="shared" si="14"/>
        <v>8697297.469999999</v>
      </c>
      <c r="F43" s="43">
        <f t="shared" si="14"/>
        <v>8564000</v>
      </c>
      <c r="G43" s="43">
        <f t="shared" si="14"/>
        <v>9664000</v>
      </c>
      <c r="H43" s="43">
        <f t="shared" si="14"/>
        <v>8054000</v>
      </c>
      <c r="I43" s="43">
        <f t="shared" si="14"/>
        <v>8194000</v>
      </c>
      <c r="J43" s="43">
        <f t="shared" si="14"/>
        <v>8444000</v>
      </c>
      <c r="K43" s="43">
        <f t="shared" si="14"/>
        <v>8694000</v>
      </c>
      <c r="L43" s="43">
        <f t="shared" si="14"/>
        <v>8894000</v>
      </c>
      <c r="M43" s="43">
        <f t="shared" si="14"/>
        <v>9194000</v>
      </c>
    </row>
    <row r="44" spans="2:13" ht="14.25">
      <c r="B44" s="45">
        <v>21</v>
      </c>
      <c r="C44" s="46" t="s">
        <v>51</v>
      </c>
      <c r="D44" s="42">
        <f aca="true" t="shared" si="15" ref="D44:M44">D9-D43</f>
        <v>-1293119.7600000016</v>
      </c>
      <c r="E44" s="42">
        <f t="shared" si="15"/>
        <v>342702.5300000012</v>
      </c>
      <c r="F44" s="43">
        <f t="shared" si="15"/>
        <v>356000</v>
      </c>
      <c r="G44" s="43">
        <f t="shared" si="15"/>
        <v>356000</v>
      </c>
      <c r="H44" s="43">
        <f t="shared" si="15"/>
        <v>356000</v>
      </c>
      <c r="I44" s="43">
        <f t="shared" si="15"/>
        <v>356000</v>
      </c>
      <c r="J44" s="43">
        <f t="shared" si="15"/>
        <v>356000</v>
      </c>
      <c r="K44" s="43">
        <f t="shared" si="15"/>
        <v>356000</v>
      </c>
      <c r="L44" s="43">
        <f t="shared" si="15"/>
        <v>356000</v>
      </c>
      <c r="M44" s="43">
        <f t="shared" si="15"/>
        <v>356000</v>
      </c>
    </row>
    <row r="45" spans="2:13" ht="14.25">
      <c r="B45" s="45">
        <v>22</v>
      </c>
      <c r="C45" s="46" t="s">
        <v>52</v>
      </c>
      <c r="D45" s="42">
        <f>D31+D20</f>
        <v>1517119.76</v>
      </c>
      <c r="E45" s="42">
        <f aca="true" t="shared" si="16" ref="E45:L45">E31</f>
        <v>0</v>
      </c>
      <c r="F45" s="43">
        <f t="shared" si="16"/>
        <v>0</v>
      </c>
      <c r="G45" s="43">
        <f t="shared" si="16"/>
        <v>0</v>
      </c>
      <c r="H45" s="43">
        <f t="shared" si="16"/>
        <v>0</v>
      </c>
      <c r="I45" s="43">
        <f t="shared" si="16"/>
        <v>0</v>
      </c>
      <c r="J45" s="43">
        <f t="shared" si="16"/>
        <v>0</v>
      </c>
      <c r="K45" s="43">
        <f t="shared" si="16"/>
        <v>0</v>
      </c>
      <c r="L45" s="43">
        <f t="shared" si="16"/>
        <v>0</v>
      </c>
      <c r="M45" s="44">
        <v>0</v>
      </c>
    </row>
    <row r="46" spans="2:13" ht="14.25">
      <c r="B46" s="45">
        <v>23</v>
      </c>
      <c r="C46" s="46" t="s">
        <v>53</v>
      </c>
      <c r="D46" s="42">
        <f aca="true" t="shared" si="17" ref="D46:M46">D25+D27</f>
        <v>224000</v>
      </c>
      <c r="E46" s="42">
        <f t="shared" si="17"/>
        <v>342702.53</v>
      </c>
      <c r="F46" s="43">
        <f t="shared" si="17"/>
        <v>356000</v>
      </c>
      <c r="G46" s="43">
        <f t="shared" si="17"/>
        <v>356000</v>
      </c>
      <c r="H46" s="43">
        <f t="shared" si="17"/>
        <v>356000</v>
      </c>
      <c r="I46" s="43">
        <f t="shared" si="17"/>
        <v>356000</v>
      </c>
      <c r="J46" s="43">
        <f t="shared" si="17"/>
        <v>356000</v>
      </c>
      <c r="K46" s="43">
        <f t="shared" si="17"/>
        <v>356000</v>
      </c>
      <c r="L46" s="43">
        <f t="shared" si="17"/>
        <v>356000</v>
      </c>
      <c r="M46" s="43">
        <f t="shared" si="17"/>
        <v>356000</v>
      </c>
    </row>
    <row r="49" ht="14.25">
      <c r="E49" s="47"/>
    </row>
  </sheetData>
  <sheetProtection selectLockedCells="1" selectUnlockedCells="1"/>
  <mergeCells count="4">
    <mergeCell ref="B5:M5"/>
    <mergeCell ref="B7:B8"/>
    <mergeCell ref="C7:C8"/>
    <mergeCell ref="D7:M7"/>
  </mergeCells>
  <printOptions/>
  <pageMargins left="0.4701388888888889" right="0.3597222222222222" top="0.75" bottom="0.75" header="0.5118055555555555" footer="0.5118055555555555"/>
  <pageSetup horizontalDpi="300" verticalDpi="300" orientation="landscape" paperSize="9" scale="83" r:id="rId3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PageLayoutView="0" workbookViewId="0" topLeftCell="A1">
      <selection activeCell="D23" sqref="D23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54.5" style="0" customWidth="1"/>
    <col min="4" max="4" width="12.3984375" style="0" customWidth="1"/>
    <col min="6" max="6" width="8.19921875" style="0" customWidth="1"/>
    <col min="7" max="7" width="11" style="0" customWidth="1"/>
    <col min="9" max="9" width="8.5" style="0" customWidth="1"/>
    <col min="10" max="13" width="9.3984375" style="0" customWidth="1"/>
  </cols>
  <sheetData>
    <row r="1" spans="9:13" ht="14.25">
      <c r="I1" s="120" t="s">
        <v>54</v>
      </c>
      <c r="J1" s="120"/>
      <c r="K1" s="120"/>
      <c r="L1" s="120"/>
      <c r="M1" s="120"/>
    </row>
    <row r="2" spans="2:13" ht="17.25" customHeight="1">
      <c r="B2" s="121" t="s">
        <v>55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4" spans="2:13" ht="14.25">
      <c r="B4" s="122" t="s">
        <v>4</v>
      </c>
      <c r="C4" s="123" t="s">
        <v>5</v>
      </c>
      <c r="D4" s="124" t="s">
        <v>6</v>
      </c>
      <c r="E4" s="124"/>
      <c r="F4" s="124"/>
      <c r="G4" s="124"/>
      <c r="H4" s="124"/>
      <c r="I4" s="124"/>
      <c r="J4" s="124"/>
      <c r="K4" s="124"/>
      <c r="L4" s="124"/>
      <c r="M4" s="124"/>
    </row>
    <row r="5" spans="2:13" ht="97.5" customHeight="1">
      <c r="B5" s="122"/>
      <c r="C5" s="123"/>
      <c r="D5" s="5" t="s">
        <v>56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  <c r="M5" s="48">
        <v>2020</v>
      </c>
    </row>
    <row r="6" spans="2:13" ht="18.75" customHeight="1">
      <c r="B6" s="49">
        <v>1</v>
      </c>
      <c r="C6" s="50" t="s">
        <v>8</v>
      </c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2:13" ht="18" customHeight="1">
      <c r="B7" s="53" t="s">
        <v>9</v>
      </c>
      <c r="C7" s="54" t="s">
        <v>10</v>
      </c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2:13" ht="15" customHeight="1">
      <c r="B8" s="57" t="s">
        <v>11</v>
      </c>
      <c r="C8" s="58" t="s">
        <v>12</v>
      </c>
      <c r="D8" s="59"/>
      <c r="E8" s="59"/>
      <c r="F8" s="59"/>
      <c r="G8" s="59"/>
      <c r="H8" s="59"/>
      <c r="I8" s="59"/>
      <c r="J8" s="59"/>
      <c r="K8" s="59"/>
      <c r="L8" s="59"/>
      <c r="M8" s="60"/>
    </row>
    <row r="9" spans="2:13" ht="17.25" customHeight="1">
      <c r="B9" s="57" t="s">
        <v>13</v>
      </c>
      <c r="C9" s="58" t="s">
        <v>14</v>
      </c>
      <c r="D9" s="61"/>
      <c r="E9" s="61"/>
      <c r="F9" s="61"/>
      <c r="G9" s="61"/>
      <c r="H9" s="61"/>
      <c r="I9" s="61"/>
      <c r="J9" s="61"/>
      <c r="K9" s="61"/>
      <c r="L9" s="61"/>
      <c r="M9" s="62"/>
    </row>
    <row r="10" spans="2:13" ht="44.25" customHeight="1">
      <c r="B10" s="63">
        <v>2</v>
      </c>
      <c r="C10" s="64" t="s">
        <v>15</v>
      </c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2:15" ht="26.25" customHeight="1">
      <c r="B11" s="63" t="s">
        <v>9</v>
      </c>
      <c r="C11" s="65" t="s">
        <v>16</v>
      </c>
      <c r="D11" s="66"/>
      <c r="E11" s="59"/>
      <c r="F11" s="59"/>
      <c r="G11" s="59"/>
      <c r="H11" s="59"/>
      <c r="I11" s="59"/>
      <c r="J11" s="59"/>
      <c r="K11" s="59"/>
      <c r="L11" s="59"/>
      <c r="M11" s="60"/>
      <c r="O11" t="s">
        <v>17</v>
      </c>
    </row>
    <row r="12" spans="2:13" ht="27.75" customHeight="1">
      <c r="B12" s="57" t="s">
        <v>11</v>
      </c>
      <c r="C12" s="58" t="s">
        <v>18</v>
      </c>
      <c r="D12" s="67"/>
      <c r="E12" s="59"/>
      <c r="F12" s="59"/>
      <c r="G12" s="59"/>
      <c r="H12" s="59"/>
      <c r="I12" s="59"/>
      <c r="J12" s="59"/>
      <c r="K12" s="59"/>
      <c r="L12" s="59"/>
      <c r="M12" s="60"/>
    </row>
    <row r="13" spans="2:13" ht="29.25" customHeight="1">
      <c r="B13" s="63" t="s">
        <v>13</v>
      </c>
      <c r="C13" s="23" t="s">
        <v>19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2:13" ht="14.25">
      <c r="B14" s="63" t="s">
        <v>20</v>
      </c>
      <c r="C14" s="65" t="s">
        <v>21</v>
      </c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2:13" ht="30.75" customHeight="1">
      <c r="B15" s="63" t="s">
        <v>22</v>
      </c>
      <c r="C15" s="23" t="s">
        <v>23</v>
      </c>
      <c r="D15" s="70"/>
      <c r="E15" s="70"/>
      <c r="F15" s="70"/>
      <c r="G15" s="70"/>
      <c r="H15" s="70"/>
      <c r="I15" s="70"/>
      <c r="J15" s="70"/>
      <c r="K15" s="70"/>
      <c r="L15" s="70"/>
      <c r="M15" s="71"/>
    </row>
    <row r="16" spans="2:13" ht="25.5">
      <c r="B16" s="72">
        <v>3</v>
      </c>
      <c r="C16" s="73" t="s">
        <v>24</v>
      </c>
      <c r="D16" s="70"/>
      <c r="E16" s="70"/>
      <c r="F16" s="70"/>
      <c r="G16" s="70"/>
      <c r="H16" s="70"/>
      <c r="I16" s="70"/>
      <c r="J16" s="70"/>
      <c r="K16" s="70"/>
      <c r="L16" s="70"/>
      <c r="M16" s="71"/>
    </row>
    <row r="17" spans="2:13" ht="30" customHeight="1">
      <c r="B17" s="63">
        <v>4</v>
      </c>
      <c r="C17" s="65" t="s">
        <v>25</v>
      </c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2:13" ht="25.5">
      <c r="B18" s="63" t="s">
        <v>9</v>
      </c>
      <c r="C18" s="23" t="s">
        <v>26</v>
      </c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2:13" ht="33" customHeight="1">
      <c r="B19" s="72">
        <v>5</v>
      </c>
      <c r="C19" s="73" t="s">
        <v>27</v>
      </c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2:13" ht="22.5" customHeight="1">
      <c r="B20" s="74">
        <v>6</v>
      </c>
      <c r="C20" s="75" t="s">
        <v>28</v>
      </c>
      <c r="D20" s="76"/>
      <c r="E20" s="76"/>
      <c r="F20" s="76"/>
      <c r="G20" s="76"/>
      <c r="H20" s="76"/>
      <c r="I20" s="76"/>
      <c r="J20" s="76"/>
      <c r="K20" s="76"/>
      <c r="L20" s="76"/>
      <c r="M20" s="77"/>
    </row>
    <row r="21" spans="2:13" ht="21.75" customHeight="1">
      <c r="B21" s="49">
        <v>7</v>
      </c>
      <c r="C21" s="50" t="s">
        <v>29</v>
      </c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2:13" ht="33" customHeight="1">
      <c r="B22" s="78" t="s">
        <v>9</v>
      </c>
      <c r="C22" s="79" t="s">
        <v>30</v>
      </c>
      <c r="D22" s="55"/>
      <c r="E22" s="55"/>
      <c r="F22" s="55"/>
      <c r="G22" s="55"/>
      <c r="H22" s="55"/>
      <c r="I22" s="55"/>
      <c r="J22" s="55"/>
      <c r="K22" s="55"/>
      <c r="L22" s="55"/>
      <c r="M22" s="56"/>
    </row>
    <row r="23" spans="2:13" ht="22.5" customHeight="1">
      <c r="B23" s="80" t="s">
        <v>11</v>
      </c>
      <c r="C23" s="81" t="s">
        <v>31</v>
      </c>
      <c r="D23" s="82"/>
      <c r="E23" s="82"/>
      <c r="F23" s="82"/>
      <c r="G23" s="82"/>
      <c r="H23" s="82"/>
      <c r="I23" s="82"/>
      <c r="J23" s="82"/>
      <c r="K23" s="82"/>
      <c r="L23" s="82"/>
      <c r="M23" s="83"/>
    </row>
    <row r="24" spans="2:13" ht="28.5" customHeight="1">
      <c r="B24" s="49">
        <v>8</v>
      </c>
      <c r="C24" s="84" t="s">
        <v>32</v>
      </c>
      <c r="D24" s="85"/>
      <c r="E24" s="85"/>
      <c r="F24" s="85"/>
      <c r="G24" s="85"/>
      <c r="H24" s="85"/>
      <c r="I24" s="85"/>
      <c r="J24" s="85"/>
      <c r="K24" s="85"/>
      <c r="L24" s="85"/>
      <c r="M24" s="86"/>
    </row>
    <row r="25" spans="2:13" ht="17.25" customHeight="1">
      <c r="B25" s="87">
        <v>9</v>
      </c>
      <c r="C25" s="84" t="s">
        <v>33</v>
      </c>
      <c r="D25" s="88"/>
      <c r="E25" s="88"/>
      <c r="F25" s="88"/>
      <c r="G25" s="88"/>
      <c r="H25" s="88"/>
      <c r="I25" s="88"/>
      <c r="J25" s="88"/>
      <c r="K25" s="88"/>
      <c r="L25" s="88"/>
      <c r="M25" s="89"/>
    </row>
    <row r="26" spans="2:13" ht="34.5" customHeight="1">
      <c r="B26" s="49">
        <v>10</v>
      </c>
      <c r="C26" s="50" t="s">
        <v>34</v>
      </c>
      <c r="D26" s="85"/>
      <c r="E26" s="85"/>
      <c r="F26" s="85"/>
      <c r="G26" s="85"/>
      <c r="H26" s="85"/>
      <c r="I26" s="85"/>
      <c r="J26" s="85"/>
      <c r="K26" s="85"/>
      <c r="L26" s="85"/>
      <c r="M26" s="86"/>
    </row>
    <row r="27" spans="2:13" ht="29.25" customHeight="1">
      <c r="B27" s="90" t="s">
        <v>9</v>
      </c>
      <c r="C27" s="91" t="s">
        <v>35</v>
      </c>
      <c r="D27" s="92"/>
      <c r="E27" s="92"/>
      <c r="F27" s="92"/>
      <c r="G27" s="92"/>
      <c r="H27" s="92"/>
      <c r="I27" s="92"/>
      <c r="J27" s="92"/>
      <c r="K27" s="92"/>
      <c r="L27" s="92"/>
      <c r="M27" s="93"/>
    </row>
    <row r="28" spans="2:13" ht="35.25" customHeight="1">
      <c r="B28" s="49">
        <v>11</v>
      </c>
      <c r="C28" s="84" t="s">
        <v>36</v>
      </c>
      <c r="D28" s="94"/>
      <c r="E28" s="94"/>
      <c r="F28" s="94"/>
      <c r="G28" s="94"/>
      <c r="H28" s="94"/>
      <c r="I28" s="94"/>
      <c r="J28" s="94"/>
      <c r="K28" s="94"/>
      <c r="L28" s="94"/>
      <c r="M28" s="95"/>
    </row>
    <row r="29" spans="2:13" ht="39" customHeight="1">
      <c r="B29" s="87">
        <v>12</v>
      </c>
      <c r="C29" s="84" t="s">
        <v>37</v>
      </c>
      <c r="D29" s="88"/>
      <c r="E29" s="88"/>
      <c r="F29" s="88"/>
      <c r="G29" s="88"/>
      <c r="H29" s="88"/>
      <c r="I29" s="88"/>
      <c r="J29" s="88"/>
      <c r="K29" s="88"/>
      <c r="L29" s="88"/>
      <c r="M29" s="89"/>
    </row>
    <row r="30" spans="2:13" ht="65.25" customHeight="1">
      <c r="B30" s="87">
        <v>13</v>
      </c>
      <c r="C30" s="96" t="s">
        <v>38</v>
      </c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2:13" ht="19.5" customHeight="1">
      <c r="B31" s="78" t="s">
        <v>9</v>
      </c>
      <c r="C31" s="79" t="s">
        <v>39</v>
      </c>
      <c r="D31" s="55"/>
      <c r="E31" s="97"/>
      <c r="F31" s="55"/>
      <c r="G31" s="55"/>
      <c r="H31" s="55"/>
      <c r="I31" s="55"/>
      <c r="J31" s="55"/>
      <c r="K31" s="55"/>
      <c r="L31" s="55"/>
      <c r="M31" s="56"/>
    </row>
    <row r="32" spans="2:13" ht="32.25" customHeight="1">
      <c r="B32" s="98" t="s">
        <v>11</v>
      </c>
      <c r="C32" s="81" t="s">
        <v>40</v>
      </c>
      <c r="D32" s="82"/>
      <c r="E32" s="82"/>
      <c r="F32" s="82"/>
      <c r="G32" s="82"/>
      <c r="H32" s="82"/>
      <c r="I32" s="82"/>
      <c r="J32" s="82"/>
      <c r="K32" s="82"/>
      <c r="L32" s="82"/>
      <c r="M32" s="83"/>
    </row>
    <row r="33" spans="2:13" ht="46.5" customHeight="1">
      <c r="B33" s="49">
        <v>14</v>
      </c>
      <c r="C33" s="84" t="s">
        <v>41</v>
      </c>
      <c r="D33" s="99"/>
      <c r="E33" s="99"/>
      <c r="F33" s="99"/>
      <c r="G33" s="94"/>
      <c r="H33" s="94"/>
      <c r="I33" s="94"/>
      <c r="J33" s="94"/>
      <c r="K33" s="94"/>
      <c r="L33" s="94"/>
      <c r="M33" s="95"/>
    </row>
    <row r="34" spans="2:13" ht="22.5" customHeight="1">
      <c r="B34" s="87">
        <v>15</v>
      </c>
      <c r="C34" s="84" t="s">
        <v>42</v>
      </c>
      <c r="D34" s="99"/>
      <c r="E34" s="99"/>
      <c r="F34" s="99"/>
      <c r="G34" s="94"/>
      <c r="H34" s="94"/>
      <c r="I34" s="94"/>
      <c r="J34" s="94"/>
      <c r="K34" s="94"/>
      <c r="L34" s="94"/>
      <c r="M34" s="95"/>
    </row>
    <row r="35" spans="2:13" ht="33.75" customHeight="1">
      <c r="B35" s="100" t="s">
        <v>9</v>
      </c>
      <c r="C35" s="101" t="s">
        <v>43</v>
      </c>
      <c r="D35" s="102"/>
      <c r="E35" s="102"/>
      <c r="F35" s="102"/>
      <c r="G35" s="55"/>
      <c r="H35" s="55"/>
      <c r="I35" s="55"/>
      <c r="J35" s="55"/>
      <c r="K35" s="55"/>
      <c r="L35" s="55"/>
      <c r="M35" s="56"/>
    </row>
    <row r="36" spans="2:13" ht="33.75" customHeight="1">
      <c r="B36" s="103">
        <v>16</v>
      </c>
      <c r="C36" s="104" t="s">
        <v>44</v>
      </c>
      <c r="D36" s="105" t="s">
        <v>57</v>
      </c>
      <c r="E36" s="105" t="s">
        <v>57</v>
      </c>
      <c r="F36" s="105" t="s">
        <v>57</v>
      </c>
      <c r="G36" s="105" t="s">
        <v>57</v>
      </c>
      <c r="H36" s="105" t="s">
        <v>57</v>
      </c>
      <c r="I36" s="105" t="s">
        <v>57</v>
      </c>
      <c r="J36" s="105"/>
      <c r="K36" s="105"/>
      <c r="L36" s="105"/>
      <c r="M36" s="106" t="s">
        <v>57</v>
      </c>
    </row>
    <row r="37" spans="2:13" ht="39.75" customHeight="1">
      <c r="B37" s="49">
        <v>17</v>
      </c>
      <c r="C37" s="107" t="s">
        <v>58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9"/>
    </row>
    <row r="38" spans="2:13" ht="39.75" customHeight="1">
      <c r="B38" s="49">
        <v>18</v>
      </c>
      <c r="C38" s="110" t="s">
        <v>59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2:13" ht="14.25">
      <c r="B39" s="49">
        <v>19</v>
      </c>
      <c r="C39" s="50" t="s">
        <v>49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4"/>
    </row>
    <row r="40" spans="2:13" ht="14.25">
      <c r="B40" s="49">
        <v>20</v>
      </c>
      <c r="C40" s="113" t="s">
        <v>50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4"/>
    </row>
    <row r="41" spans="2:13" ht="14.25">
      <c r="B41" s="115">
        <v>21</v>
      </c>
      <c r="C41" s="116" t="s">
        <v>51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2:13" ht="14.25">
      <c r="B42" s="115">
        <v>22</v>
      </c>
      <c r="C42" s="116" t="s">
        <v>52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2:13" ht="14.25">
      <c r="B43" s="115">
        <v>23</v>
      </c>
      <c r="C43" s="116" t="s">
        <v>53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9"/>
    </row>
    <row r="45" spans="2:13" ht="61.5" customHeight="1">
      <c r="B45" s="125" t="s">
        <v>60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</sheetData>
  <sheetProtection selectLockedCells="1" selectUnlockedCells="1"/>
  <mergeCells count="6">
    <mergeCell ref="I1:M1"/>
    <mergeCell ref="B2:M2"/>
    <mergeCell ref="B4:B5"/>
    <mergeCell ref="C4:C5"/>
    <mergeCell ref="D4:M4"/>
    <mergeCell ref="B45:M45"/>
  </mergeCells>
  <printOptions/>
  <pageMargins left="0.3798611111111111" right="0.3298611111111111" top="0.5298611111111111" bottom="0.75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2011-04-01T09:10:50Z</cp:lastPrinted>
  <dcterms:modified xsi:type="dcterms:W3CDTF">2011-04-01T09:11:05Z</dcterms:modified>
  <cp:category/>
  <cp:version/>
  <cp:contentType/>
  <cp:contentStatus/>
</cp:coreProperties>
</file>