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0" activeTab="0"/>
  </bookViews>
  <sheets>
    <sheet name="1" sheetId="1" r:id="rId1"/>
    <sheet name="2" sheetId="2" r:id="rId2"/>
    <sheet name="2a" sheetId="3" r:id="rId3"/>
  </sheets>
  <definedNames>
    <definedName name="Excel_BuiltIn_Print_Area_14">#REF!</definedName>
  </definedNames>
  <calcPr fullCalcOnLoad="1"/>
</workbook>
</file>

<file path=xl/comments1.xml><?xml version="1.0" encoding="utf-8"?>
<comments xmlns="http://schemas.openxmlformats.org/spreadsheetml/2006/main">
  <authors>
    <author>UG</author>
  </authors>
  <commentList>
    <comment ref="E61" authorId="0">
      <text>
        <r>
          <rPr>
            <sz val="10"/>
            <rFont val="Arial CE"/>
            <family val="2"/>
          </rPr>
          <t>736.208,-</t>
        </r>
      </text>
    </comment>
  </commentList>
</comments>
</file>

<file path=xl/comments2.xml><?xml version="1.0" encoding="utf-8"?>
<comments xmlns="http://schemas.openxmlformats.org/spreadsheetml/2006/main">
  <authors>
    <author>UG</author>
  </authors>
  <commentList>
    <comment ref="H226" authorId="0">
      <text>
        <r>
          <rPr>
            <sz val="10"/>
            <rFont val="Arial CE"/>
            <family val="2"/>
          </rPr>
          <t>Dożywianie
41.165,-+ 34.316,-</t>
        </r>
      </text>
    </comment>
  </commentList>
</comments>
</file>

<file path=xl/sharedStrings.xml><?xml version="1.0" encoding="utf-8"?>
<sst xmlns="http://schemas.openxmlformats.org/spreadsheetml/2006/main" count="578" uniqueCount="227">
  <si>
    <t>Załącznik nr 1 do zarządzenia nr 17/2008</t>
  </si>
  <si>
    <t>Wójta Gminy Kruklanki</t>
  </si>
  <si>
    <t>z dnia 07 maja 2008</t>
  </si>
  <si>
    <r>
      <t xml:space="preserve"> </t>
    </r>
    <r>
      <rPr>
        <b/>
        <sz val="14"/>
        <rFont val="Times New Roman"/>
        <family val="1"/>
      </rPr>
      <t>Plan  DOCHODÓW</t>
    </r>
    <r>
      <rPr>
        <sz val="14"/>
        <rFont val="Times New Roman"/>
        <family val="1"/>
      </rPr>
      <t xml:space="preserve"> budżetu Gminy Kruklanki na 2008</t>
    </r>
  </si>
  <si>
    <t>Klasyfikacja</t>
  </si>
  <si>
    <t xml:space="preserve">Wyszczególnienie </t>
  </si>
  <si>
    <t>Plan na 2008</t>
  </si>
  <si>
    <t>zwiększenie</t>
  </si>
  <si>
    <t>zmniejszenie</t>
  </si>
  <si>
    <t>Plan po zmianach</t>
  </si>
  <si>
    <t>Dział</t>
  </si>
  <si>
    <t>Rozdział</t>
  </si>
  <si>
    <t>§</t>
  </si>
  <si>
    <t>010</t>
  </si>
  <si>
    <t>ROLNICTWO I ŁOWIECTWO</t>
  </si>
  <si>
    <t>01038</t>
  </si>
  <si>
    <t>Rozwój obszarów wiejskich</t>
  </si>
  <si>
    <t>Środki na dofinansowanie własnych inwestycji gmin, powiatów, samorządów województw, pozyskane z innych źródeł</t>
  </si>
  <si>
    <t>01095</t>
  </si>
  <si>
    <t>Pozostała działalność</t>
  </si>
  <si>
    <t>2010</t>
  </si>
  <si>
    <t>Dotacje celowe otrzymane z budżetu państwa na realizację zadań bieżących z zakresu admin. rządowej oraz innych ustaw zleconych gminie ustawami</t>
  </si>
  <si>
    <t>020</t>
  </si>
  <si>
    <t>LEŚNICTWO</t>
  </si>
  <si>
    <t>02001</t>
  </si>
  <si>
    <t>Gospodarka leśna</t>
  </si>
  <si>
    <t>0750</t>
  </si>
  <si>
    <t>Dochody z najmu i dzierżawy składników majątkowych Skarbu Państwa lub j.s.t. oraz innych umów o podobnym charakterze</t>
  </si>
  <si>
    <t>700</t>
  </si>
  <si>
    <t>GOSPODARKA MIESZKANIOWA</t>
  </si>
  <si>
    <t>70005</t>
  </si>
  <si>
    <t>Gospodarka gruntami i nieruchomościami</t>
  </si>
  <si>
    <t>0470</t>
  </si>
  <si>
    <t>Wieczyste użytkowanie gruntów</t>
  </si>
  <si>
    <t>Dochody z najmu i dzierżawy składników majątkowych ... oraz innych umów o podobnym charakterze</t>
  </si>
  <si>
    <t>0870</t>
  </si>
  <si>
    <t>Wpływy ze sprzedaży składników majątkowych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</si>
  <si>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</si>
  <si>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</si>
  <si>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</si>
  <si>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</si>
  <si>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</si>
  <si>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</si>
  <si>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</si>
  <si>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</si>
  <si>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</si>
  <si>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</si>
  <si>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</si>
  <si>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</si>
  <si>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</si>
  <si>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</si>
  <si>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BEZPIECZEŃSTWO  PUBLICZNE  I  OCHRONA  PRZECIWPOŻAROWA</t>
  </si>
  <si>
    <t>Obrona cywilna</t>
  </si>
  <si>
    <t>756</t>
  </si>
  <si>
    <t>DOCHODY OD OSÓB PRAWNYCH 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</si>
  <si>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</si>
  <si>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</si>
  <si>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</si>
  <si>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</si>
  <si>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leśnego, podatku do spadków i darowizn,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</si>
  <si>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</si>
  <si>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</si>
  <si>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</si>
  <si>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</si>
  <si>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</si>
  <si>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</si>
  <si>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</si>
  <si>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</si>
  <si>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0440</t>
  </si>
  <si>
    <t>Wpływy z opłaty miejscowej</t>
  </si>
  <si>
    <t>0500</t>
  </si>
  <si>
    <t>Podatek od czynności cywilno prawnych</t>
  </si>
  <si>
    <t>0690</t>
  </si>
  <si>
    <t>Wpływy z różnych opłat</t>
  </si>
  <si>
    <t>0910</t>
  </si>
  <si>
    <t>Odsetki od nieterminowych wpłat z tytułu podatków i opłat</t>
  </si>
  <si>
    <t>75616</t>
  </si>
  <si>
    <t>Wpływy z podatku rolnego, podatku leśnego, podatku do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</si>
  <si>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</si>
  <si>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</si>
  <si>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</si>
  <si>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</si>
  <si>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</si>
  <si>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opłaty skarbowej</t>
  </si>
  <si>
    <t>0410</t>
  </si>
  <si>
    <t>75621</t>
  </si>
  <si>
    <t>Udział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</si>
  <si>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</si>
  <si>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</si>
  <si>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</si>
  <si>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</si>
  <si>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</si>
  <si>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</si>
  <si>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</si>
  <si>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j.s.t.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</si>
  <si>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</si>
  <si>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</si>
  <si>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</si>
  <si>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</si>
  <si>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</si>
  <si>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</si>
  <si>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</si>
  <si>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</si>
  <si>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</si>
  <si>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</si>
  <si>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</si>
  <si>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</si>
  <si>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</si>
  <si>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gmin.</t>
  </si>
  <si>
    <t>851</t>
  </si>
  <si>
    <t>OCHRONA ZDROWIA</t>
  </si>
  <si>
    <t>85154</t>
  </si>
  <si>
    <t>Przeciwdziałanie alkoholizmowi</t>
  </si>
  <si>
    <t>0480</t>
  </si>
  <si>
    <t>Wpływy z opłat za zezwolenie na sprzedaż alkoholu</t>
  </si>
  <si>
    <t>EDUKACYJNA OPIEKA WYCHOWAWCZA</t>
  </si>
  <si>
    <t>Pomoc materialna dla uczniów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</si>
  <si>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</si>
  <si>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</si>
  <si>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</si>
  <si>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</si>
  <si>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</si>
  <si>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</si>
  <si>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</si>
  <si>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naturze oraz składki na ubezpieczenia społeczne i zdrowotne</t>
  </si>
  <si>
    <t>85219</t>
  </si>
  <si>
    <t>Ośrodki pomocy społecznej</t>
  </si>
  <si>
    <t>900</t>
  </si>
  <si>
    <t>GOSPODARKA KOMUNALNA I OCHRONA ŚRODOWISKA</t>
  </si>
  <si>
    <t>90001</t>
  </si>
  <si>
    <t>Gospodarka ściekowa i ochrona wód</t>
  </si>
  <si>
    <t>0830</t>
  </si>
  <si>
    <t>Wpływy z usług</t>
  </si>
  <si>
    <t>DOCHODY OGÓŁEM</t>
  </si>
  <si>
    <t>Załącznik nr 2 do zarządzenia nr 17/2008</t>
  </si>
  <si>
    <r>
      <t xml:space="preserve"> Plan</t>
    </r>
    <r>
      <rPr>
        <b/>
        <sz val="14"/>
        <rFont val="Times New Roman"/>
        <family val="1"/>
      </rPr>
      <t xml:space="preserve"> WYDATKÓW</t>
    </r>
    <r>
      <rPr>
        <sz val="14"/>
        <rFont val="Times New Roman"/>
        <family val="1"/>
      </rPr>
      <t xml:space="preserve"> budżetu Gminy Kruklanki na 2008</t>
    </r>
  </si>
  <si>
    <t>Nazwa</t>
  </si>
  <si>
    <t>Plan
na 2008 r.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</si>
  <si>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</si>
  <si>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</si>
  <si>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</si>
  <si>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</si>
  <si>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</si>
  <si>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</si>
  <si>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400</t>
  </si>
  <si>
    <t>WYTWARZANIE I ZAOPATRYWANIE W ENERGIĘ ELEKTRYCZNĄ, GAZ I WODĘ</t>
  </si>
  <si>
    <t>40002</t>
  </si>
  <si>
    <t>Dostarczanie wody</t>
  </si>
  <si>
    <t>Zakup usług pozostałych</t>
  </si>
  <si>
    <t>TRANSPORT I ŁĄCZNOŚĆ</t>
  </si>
  <si>
    <t>60016</t>
  </si>
  <si>
    <t>Drogi publiczne gminne</t>
  </si>
  <si>
    <t>Zakup materiałów i wyposażenia</t>
  </si>
  <si>
    <t>TURYSTYKA</t>
  </si>
  <si>
    <t>63003</t>
  </si>
  <si>
    <t>Zadania w zakresie upowszechniania turystyki</t>
  </si>
  <si>
    <t>Dotacje celowe na zadania bieżące</t>
  </si>
  <si>
    <t>Wynagrodzenia osobowe pracowników</t>
  </si>
  <si>
    <t>Wynagrodzenia agencyjno-prowizyjne</t>
  </si>
  <si>
    <t>Składki na ubezpieczenia społeczne</t>
  </si>
  <si>
    <t>Składki na Fundusz Pracy</t>
  </si>
  <si>
    <t>Zakup pozostałych usług</t>
  </si>
  <si>
    <t>Różne opłaty i składki</t>
  </si>
  <si>
    <t>Odpisy na zakładowy fundusz świadczeń socjalnych</t>
  </si>
  <si>
    <t>Wynagrodzenia bezosobowe</t>
  </si>
  <si>
    <t>ADMINISTRACJA PUBLICZNA</t>
  </si>
  <si>
    <t>Dodatkowe wynagrodzenie roczne</t>
  </si>
  <si>
    <t xml:space="preserve">Rady gmin (miast i miast na prawach powiatu) </t>
  </si>
  <si>
    <t>Różne wydatki na rzecz osób fizycznych</t>
  </si>
  <si>
    <t xml:space="preserve">Zakup pozostałych usług </t>
  </si>
  <si>
    <t>Podróże służbowe krajowe</t>
  </si>
  <si>
    <t>Urzędy gmin (miast i miast na prawach powiatu)</t>
  </si>
  <si>
    <t>Wydatki osobowe nie zaliczane do wynagrodzeń</t>
  </si>
  <si>
    <t>Nagrody o charakterze szczególnym niezaliczane do wynagrodzeń</t>
  </si>
  <si>
    <t>Zakup energii</t>
  </si>
  <si>
    <t>Zakup usług dostępu do sieci Internet</t>
  </si>
  <si>
    <t>Opłaty z tytułu zakupu usług komunikacyjnych telefonii komórkowej</t>
  </si>
  <si>
    <t>Opłaty z tytułu zakupu usług komunikacyjnych telefonii stacjonarnej</t>
  </si>
  <si>
    <t>Szkolenia pracowników nie będących członkami korpusu służby cywilnej</t>
  </si>
  <si>
    <t>Zakup materiałów papierniczych do do sprzętu drukarskiego i urządzeń kserograficznych</t>
  </si>
  <si>
    <t>Zakup akcesoriów komputerowych, w tym programów i licencji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</si>
  <si>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</si>
  <si>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</si>
  <si>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Ochotnicze straże pożarne</t>
  </si>
  <si>
    <t>Zarządzanie kryzysowe</t>
  </si>
  <si>
    <t xml:space="preserve">Rezerwy  </t>
  </si>
  <si>
    <t>Pobór podatków, opłat i nieopodatkowanych należności budżetowych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</si>
  <si>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</si>
  <si>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</si>
  <si>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</si>
  <si>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Rezerwy ogólne i celowe</t>
  </si>
  <si>
    <t>Dodatkowe wynagrodzenia roczne</t>
  </si>
  <si>
    <t>Zakup pomocy naukowych, dydaktycznych i książek</t>
  </si>
  <si>
    <t>Usługi materialne</t>
  </si>
  <si>
    <t>Zakup usług zdrowotnych</t>
  </si>
  <si>
    <t>Przedszkola</t>
  </si>
  <si>
    <t>Gimnazja</t>
  </si>
  <si>
    <t>Dowożenie uczniów do szkół</t>
  </si>
  <si>
    <t>Dokształcanie i doskonalenie nauczycieli</t>
  </si>
  <si>
    <t>Zwalczanie narkomanii</t>
  </si>
  <si>
    <t>Domy pomocy społecznej</t>
  </si>
  <si>
    <t>Świadczenia społeczne</t>
  </si>
  <si>
    <t>4130</t>
  </si>
  <si>
    <t xml:space="preserve">Składki na ubezpieczenia zdrowotne  </t>
  </si>
  <si>
    <t>Zasiłki i pomoc w naturze oraz składki na ubezpieczenia społeczne</t>
  </si>
  <si>
    <t>85215</t>
  </si>
  <si>
    <t>Dodatki mieszkaniowe</t>
  </si>
  <si>
    <t>Inne formy pomocy dla uczniów</t>
  </si>
  <si>
    <t>Oczyszczanie miast i wsi</t>
  </si>
  <si>
    <t>Utrzymanie zieleni w miastach i gminach</t>
  </si>
  <si>
    <t>Oświetlenie ulic</t>
  </si>
  <si>
    <t>Wpływy i wydatki związane z gromadzeniem środków z opłat i kar za korzystanie ze środowiska</t>
  </si>
  <si>
    <t>Wpłaty na P F R O N</t>
  </si>
  <si>
    <t>Różne opłaty</t>
  </si>
  <si>
    <t>Wydatki na zakup i objęcie akcji, wniesienie wkładów do spółek prawa handlowego oraz na uzupełnienie funduszy statutowych banków i innych instytucji finansowych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</si>
  <si>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</si>
  <si>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</si>
  <si>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</si>
  <si>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</si>
  <si>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 I SPORT</t>
  </si>
  <si>
    <t>Dotacja celowa z budżetu na finansowanie lub dofinansowanie zadań zleconych do realizacji stowarzyszeniom</t>
  </si>
  <si>
    <t>OGÓŁEM WYDATKI</t>
  </si>
  <si>
    <t>OŚWIATA' 2007</t>
  </si>
  <si>
    <t>Szkoły podstawowe - Kruklanki</t>
  </si>
  <si>
    <t>Szkoły podstawowe - Boćwinka</t>
  </si>
  <si>
    <t>Przedszkola przy szkołach podstawowych Kruklanki</t>
  </si>
  <si>
    <t>Przedszkola przy szkołach podstawowych Boćwinka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</si>
</sst>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%"/>
    <numFmt numFmtId="168" formatCode="#,##0"/>
  </numFmts>
  <fonts count="23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Lucida Sans Unicod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Times New Roman C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Arial CE"/>
      <family val="2"/>
    </font>
    <font>
      <sz val="10"/>
      <color indexed="18"/>
      <name val="Arial CE"/>
      <family val="2"/>
    </font>
    <font>
      <sz val="10"/>
      <color indexed="18"/>
      <name val="Arial"/>
      <family val="2"/>
    </font>
    <font>
      <b/>
      <sz val="14"/>
      <name val="Arial"/>
      <family val="2"/>
    </font>
    <font>
      <u val="single"/>
      <sz val="11"/>
      <name val="Arial CE"/>
      <family val="2"/>
    </font>
    <font>
      <b/>
      <i/>
      <sz val="10"/>
      <name val="Arial CE"/>
      <family val="2"/>
    </font>
    <font>
      <sz val="10"/>
      <color indexed="28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2" fillId="0" borderId="0">
      <alignment/>
      <protection/>
    </xf>
  </cellStyleXfs>
  <cellXfs count="225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vertical="center"/>
    </xf>
    <xf numFmtId="165" fontId="0" fillId="0" borderId="3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vertical="center"/>
    </xf>
    <xf numFmtId="166" fontId="8" fillId="0" borderId="1" xfId="19" applyNumberFormat="1" applyFont="1" applyFill="1" applyBorder="1" applyAlignment="1" applyProtection="1">
      <alignment vertical="center"/>
      <protection/>
    </xf>
    <xf numFmtId="166" fontId="8" fillId="0" borderId="1" xfId="0" applyNumberFormat="1" applyFont="1" applyFill="1" applyBorder="1" applyAlignment="1" applyProtection="1">
      <alignment vertical="center"/>
      <protection/>
    </xf>
    <xf numFmtId="165" fontId="8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left" vertical="center"/>
    </xf>
    <xf numFmtId="166" fontId="10" fillId="0" borderId="1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vertical="center"/>
    </xf>
    <xf numFmtId="164" fontId="10" fillId="0" borderId="1" xfId="0" applyFont="1" applyBorder="1" applyAlignment="1">
      <alignment horizontal="left" vertical="center" wrapText="1"/>
    </xf>
    <xf numFmtId="165" fontId="10" fillId="0" borderId="3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wrapText="1"/>
    </xf>
    <xf numFmtId="165" fontId="9" fillId="0" borderId="3" xfId="0" applyNumberFormat="1" applyFont="1" applyBorder="1" applyAlignment="1">
      <alignment vertical="center"/>
    </xf>
    <xf numFmtId="165" fontId="10" fillId="0" borderId="8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/>
    </xf>
    <xf numFmtId="164" fontId="7" fillId="0" borderId="4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0" fillId="0" borderId="8" xfId="0" applyFont="1" applyBorder="1" applyAlignment="1">
      <alignment horizontal="center" vertical="center" wrapText="1"/>
    </xf>
    <xf numFmtId="164" fontId="10" fillId="0" borderId="10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4" fontId="0" fillId="0" borderId="1" xfId="0" applyFont="1" applyBorder="1" applyAlignment="1">
      <alignment wrapText="1"/>
    </xf>
    <xf numFmtId="165" fontId="0" fillId="0" borderId="4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left" vertical="center" wrapText="1"/>
    </xf>
    <xf numFmtId="168" fontId="0" fillId="0" borderId="0" xfId="0" applyNumberFormat="1" applyFont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164" fontId="1" fillId="0" borderId="5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vertical="center"/>
    </xf>
    <xf numFmtId="164" fontId="12" fillId="0" borderId="3" xfId="0" applyFont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8" fillId="0" borderId="1" xfId="0" applyFont="1" applyBorder="1" applyAlignment="1">
      <alignment vertical="center"/>
    </xf>
    <xf numFmtId="165" fontId="0" fillId="0" borderId="5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10" fillId="0" borderId="2" xfId="0" applyFont="1" applyBorder="1" applyAlignment="1">
      <alignment horizontal="center" vertical="center"/>
    </xf>
    <xf numFmtId="164" fontId="10" fillId="0" borderId="11" xfId="0" applyFont="1" applyBorder="1" applyAlignment="1">
      <alignment horizontal="left" vertical="center"/>
    </xf>
    <xf numFmtId="166" fontId="0" fillId="0" borderId="1" xfId="19" applyNumberFormat="1" applyFont="1" applyFill="1" applyBorder="1" applyAlignment="1" applyProtection="1">
      <alignment vertical="center"/>
      <protection/>
    </xf>
    <xf numFmtId="164" fontId="10" fillId="0" borderId="1" xfId="0" applyFont="1" applyFill="1" applyBorder="1" applyAlignment="1" applyProtection="1">
      <alignment horizontal="left" vertical="center" wrapText="1"/>
      <protection locked="0"/>
    </xf>
    <xf numFmtId="165" fontId="10" fillId="0" borderId="9" xfId="0" applyNumberFormat="1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/>
    </xf>
    <xf numFmtId="166" fontId="10" fillId="0" borderId="1" xfId="0" applyNumberFormat="1" applyFont="1" applyFill="1" applyBorder="1" applyAlignment="1">
      <alignment vertical="center"/>
    </xf>
    <xf numFmtId="164" fontId="10" fillId="0" borderId="3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3" fillId="0" borderId="12" xfId="0" applyFont="1" applyBorder="1" applyAlignment="1">
      <alignment horizontal="center" vertical="center"/>
    </xf>
    <xf numFmtId="166" fontId="13" fillId="2" borderId="13" xfId="0" applyNumberFormat="1" applyFont="1" applyFill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vertical="center"/>
    </xf>
    <xf numFmtId="164" fontId="14" fillId="0" borderId="0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6" fillId="0" borderId="5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7" fillId="0" borderId="0" xfId="0" applyFont="1" applyAlignment="1">
      <alignment vertical="center"/>
    </xf>
    <xf numFmtId="165" fontId="8" fillId="0" borderId="6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64" fontId="9" fillId="0" borderId="0" xfId="0" applyFont="1" applyAlignment="1">
      <alignment vertical="center"/>
    </xf>
    <xf numFmtId="164" fontId="16" fillId="0" borderId="1" xfId="0" applyFont="1" applyBorder="1" applyAlignment="1">
      <alignment horizontal="center" vertical="center"/>
    </xf>
    <xf numFmtId="164" fontId="16" fillId="0" borderId="1" xfId="0" applyFont="1" applyBorder="1" applyAlignment="1">
      <alignment horizontal="left" vertical="center"/>
    </xf>
    <xf numFmtId="166" fontId="16" fillId="0" borderId="1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4" fontId="0" fillId="0" borderId="0" xfId="0" applyFont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vertical="center"/>
    </xf>
    <xf numFmtId="164" fontId="8" fillId="0" borderId="3" xfId="0" applyFont="1" applyBorder="1" applyAlignment="1">
      <alignment horizontal="center" vertical="center"/>
    </xf>
    <xf numFmtId="164" fontId="16" fillId="0" borderId="5" xfId="0" applyFont="1" applyBorder="1" applyAlignment="1">
      <alignment horizontal="center" vertical="center"/>
    </xf>
    <xf numFmtId="164" fontId="12" fillId="0" borderId="14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vertical="center"/>
    </xf>
    <xf numFmtId="164" fontId="0" fillId="0" borderId="1" xfId="0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right" vertical="center"/>
    </xf>
    <xf numFmtId="164" fontId="8" fillId="0" borderId="3" xfId="0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6" fontId="17" fillId="0" borderId="1" xfId="0" applyNumberFormat="1" applyFont="1" applyBorder="1" applyAlignment="1">
      <alignment vertical="center"/>
    </xf>
    <xf numFmtId="164" fontId="0" fillId="0" borderId="8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1" xfId="0" applyFont="1" applyBorder="1" applyAlignment="1">
      <alignment horizontal="left" vertical="center"/>
    </xf>
    <xf numFmtId="164" fontId="0" fillId="0" borderId="10" xfId="0" applyFont="1" applyBorder="1" applyAlignment="1">
      <alignment vertical="center"/>
    </xf>
    <xf numFmtId="164" fontId="0" fillId="0" borderId="9" xfId="0" applyFont="1" applyBorder="1" applyAlignment="1">
      <alignment vertical="center"/>
    </xf>
    <xf numFmtId="164" fontId="1" fillId="0" borderId="1" xfId="0" applyFont="1" applyBorder="1" applyAlignment="1">
      <alignment vertical="center" wrapText="1"/>
    </xf>
    <xf numFmtId="166" fontId="16" fillId="0" borderId="1" xfId="0" applyNumberFormat="1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vertical="center"/>
    </xf>
    <xf numFmtId="164" fontId="8" fillId="0" borderId="8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4" fontId="8" fillId="0" borderId="1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/>
    </xf>
    <xf numFmtId="164" fontId="8" fillId="0" borderId="9" xfId="0" applyFont="1" applyBorder="1" applyAlignment="1">
      <alignment horizontal="center" vertical="center"/>
    </xf>
    <xf numFmtId="166" fontId="8" fillId="0" borderId="1" xfId="19" applyNumberFormat="1" applyFont="1" applyFill="1" applyBorder="1" applyAlignment="1" applyProtection="1">
      <alignment vertical="center"/>
      <protection/>
    </xf>
    <xf numFmtId="166" fontId="8" fillId="0" borderId="1" xfId="0" applyNumberFormat="1" applyFont="1" applyFill="1" applyBorder="1" applyAlignment="1" applyProtection="1">
      <alignment vertical="center"/>
      <protection/>
    </xf>
    <xf numFmtId="166" fontId="8" fillId="0" borderId="0" xfId="0" applyNumberFormat="1" applyFont="1" applyFill="1" applyBorder="1" applyAlignment="1" applyProtection="1">
      <alignment vertical="center"/>
      <protection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wrapText="1"/>
    </xf>
    <xf numFmtId="164" fontId="8" fillId="0" borderId="1" xfId="0" applyFont="1" applyBorder="1" applyAlignment="1">
      <alignment vertical="center" wrapText="1"/>
    </xf>
    <xf numFmtId="166" fontId="0" fillId="0" borderId="1" xfId="0" applyNumberFormat="1" applyFont="1" applyFill="1" applyBorder="1" applyAlignment="1" applyProtection="1">
      <alignment vertical="center"/>
      <protection/>
    </xf>
    <xf numFmtId="164" fontId="0" fillId="0" borderId="3" xfId="0" applyFont="1" applyBorder="1" applyAlignment="1">
      <alignment horizontal="center" vertical="center"/>
    </xf>
    <xf numFmtId="164" fontId="8" fillId="0" borderId="4" xfId="0" applyFont="1" applyBorder="1" applyAlignment="1">
      <alignment vertical="center"/>
    </xf>
    <xf numFmtId="164" fontId="0" fillId="0" borderId="4" xfId="0" applyFont="1" applyBorder="1" applyAlignment="1">
      <alignment horizontal="center" vertical="center"/>
    </xf>
    <xf numFmtId="164" fontId="8" fillId="0" borderId="2" xfId="0" applyFont="1" applyBorder="1" applyAlignment="1">
      <alignment vertical="center"/>
    </xf>
    <xf numFmtId="166" fontId="16" fillId="0" borderId="1" xfId="19" applyNumberFormat="1" applyFont="1" applyFill="1" applyBorder="1" applyAlignment="1" applyProtection="1">
      <alignment vertical="center"/>
      <protection/>
    </xf>
    <xf numFmtId="164" fontId="0" fillId="0" borderId="10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5" xfId="0" applyFont="1" applyBorder="1" applyAlignment="1">
      <alignment vertical="center"/>
    </xf>
    <xf numFmtId="164" fontId="8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vertical="center"/>
    </xf>
    <xf numFmtId="164" fontId="10" fillId="0" borderId="3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6" fontId="12" fillId="0" borderId="1" xfId="19" applyNumberFormat="1" applyFont="1" applyFill="1" applyBorder="1" applyAlignment="1" applyProtection="1">
      <alignment vertical="center"/>
      <protection/>
    </xf>
    <xf numFmtId="166" fontId="12" fillId="0" borderId="1" xfId="0" applyNumberFormat="1" applyFont="1" applyFill="1" applyBorder="1" applyAlignment="1" applyProtection="1">
      <alignment vertical="center"/>
      <protection/>
    </xf>
    <xf numFmtId="166" fontId="12" fillId="0" borderId="0" xfId="0" applyNumberFormat="1" applyFont="1" applyFill="1" applyBorder="1" applyAlignment="1" applyProtection="1">
      <alignment vertical="center"/>
      <protection/>
    </xf>
    <xf numFmtId="166" fontId="8" fillId="0" borderId="0" xfId="0" applyNumberFormat="1" applyFont="1" applyFill="1" applyBorder="1" applyAlignment="1" applyProtection="1">
      <alignment vertical="center"/>
      <protection/>
    </xf>
    <xf numFmtId="164" fontId="12" fillId="0" borderId="4" xfId="0" applyFont="1" applyBorder="1" applyAlignment="1">
      <alignment horizontal="center" vertical="center"/>
    </xf>
    <xf numFmtId="166" fontId="1" fillId="0" borderId="1" xfId="19" applyNumberFormat="1" applyFont="1" applyFill="1" applyBorder="1" applyAlignment="1" applyProtection="1">
      <alignment vertical="center"/>
      <protection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7" fillId="0" borderId="3" xfId="0" applyFont="1" applyBorder="1" applyAlignment="1">
      <alignment vertical="center"/>
    </xf>
    <xf numFmtId="164" fontId="8" fillId="0" borderId="1" xfId="0" applyFont="1" applyFill="1" applyBorder="1" applyAlignment="1" applyProtection="1">
      <alignment horizontal="left" vertical="center" wrapText="1"/>
      <protection locked="0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5" fontId="8" fillId="0" borderId="1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left" vertical="center"/>
    </xf>
    <xf numFmtId="165" fontId="0" fillId="0" borderId="9" xfId="0" applyNumberFormat="1" applyFont="1" applyBorder="1" applyAlignment="1">
      <alignment horizontal="center" vertical="center"/>
    </xf>
    <xf numFmtId="166" fontId="0" fillId="0" borderId="1" xfId="19" applyNumberFormat="1" applyFont="1" applyFill="1" applyBorder="1" applyAlignment="1" applyProtection="1">
      <alignment vertical="center"/>
      <protection/>
    </xf>
    <xf numFmtId="166" fontId="8" fillId="0" borderId="0" xfId="19" applyNumberFormat="1" applyFont="1" applyFill="1" applyBorder="1" applyAlignment="1" applyProtection="1">
      <alignment vertical="center"/>
      <protection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 vertical="center"/>
    </xf>
    <xf numFmtId="164" fontId="8" fillId="0" borderId="6" xfId="0" applyFont="1" applyBorder="1" applyAlignment="1">
      <alignment vertical="center"/>
    </xf>
    <xf numFmtId="164" fontId="1" fillId="0" borderId="4" xfId="0" applyFont="1" applyBorder="1" applyAlignment="1">
      <alignment horizontal="center" vertical="center"/>
    </xf>
    <xf numFmtId="164" fontId="8" fillId="0" borderId="10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1" fillId="0" borderId="15" xfId="0" applyFont="1" applyBorder="1" applyAlignment="1">
      <alignment vertical="center" wrapText="1"/>
    </xf>
    <xf numFmtId="164" fontId="8" fillId="0" borderId="13" xfId="0" applyFont="1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1" fillId="0" borderId="12" xfId="0" applyFont="1" applyBorder="1" applyAlignment="1">
      <alignment horizontal="center" vertical="center"/>
    </xf>
    <xf numFmtId="164" fontId="1" fillId="0" borderId="17" xfId="0" applyFont="1" applyBorder="1" applyAlignment="1">
      <alignment vertical="center" wrapText="1"/>
    </xf>
    <xf numFmtId="166" fontId="0" fillId="0" borderId="12" xfId="19" applyNumberFormat="1" applyFont="1" applyFill="1" applyBorder="1" applyAlignment="1" applyProtection="1">
      <alignment vertical="center"/>
      <protection/>
    </xf>
    <xf numFmtId="164" fontId="18" fillId="0" borderId="18" xfId="0" applyFont="1" applyBorder="1" applyAlignment="1">
      <alignment horizontal="center" vertical="center"/>
    </xf>
    <xf numFmtId="166" fontId="13" fillId="3" borderId="18" xfId="0" applyNumberFormat="1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164" fontId="18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6" fontId="20" fillId="0" borderId="19" xfId="0" applyNumberFormat="1" applyFont="1" applyBorder="1" applyAlignment="1">
      <alignment horizontal="right" vertical="center"/>
    </xf>
    <xf numFmtId="166" fontId="6" fillId="0" borderId="19" xfId="0" applyNumberFormat="1" applyFont="1" applyBorder="1" applyAlignment="1">
      <alignment horizontal="right" vertical="center"/>
    </xf>
    <xf numFmtId="164" fontId="7" fillId="0" borderId="11" xfId="0" applyFont="1" applyBorder="1" applyAlignment="1">
      <alignment horizontal="center" vertical="center"/>
    </xf>
    <xf numFmtId="166" fontId="11" fillId="0" borderId="19" xfId="0" applyNumberFormat="1" applyFont="1" applyBorder="1" applyAlignment="1">
      <alignment vertical="center"/>
    </xf>
    <xf numFmtId="164" fontId="10" fillId="0" borderId="8" xfId="0" applyFont="1" applyBorder="1" applyAlignment="1">
      <alignment horizontal="center" vertical="center"/>
    </xf>
    <xf numFmtId="164" fontId="10" fillId="0" borderId="15" xfId="0" applyFont="1" applyBorder="1" applyAlignment="1">
      <alignment horizontal="left" vertical="center"/>
    </xf>
    <xf numFmtId="166" fontId="10" fillId="0" borderId="19" xfId="19" applyNumberFormat="1" applyFont="1" applyFill="1" applyBorder="1" applyAlignment="1" applyProtection="1">
      <alignment vertical="center"/>
      <protection/>
    </xf>
    <xf numFmtId="166" fontId="10" fillId="0" borderId="19" xfId="0" applyNumberFormat="1" applyFont="1" applyFill="1" applyBorder="1" applyAlignment="1" applyProtection="1">
      <alignment vertical="center"/>
      <protection/>
    </xf>
    <xf numFmtId="164" fontId="1" fillId="0" borderId="10" xfId="0" applyFont="1" applyBorder="1" applyAlignment="1">
      <alignment vertical="center"/>
    </xf>
    <xf numFmtId="166" fontId="1" fillId="0" borderId="19" xfId="19" applyNumberFormat="1" applyFont="1" applyFill="1" applyBorder="1" applyAlignment="1" applyProtection="1">
      <alignment vertical="center"/>
      <protection/>
    </xf>
    <xf numFmtId="166" fontId="1" fillId="0" borderId="19" xfId="0" applyNumberFormat="1" applyFont="1" applyFill="1" applyBorder="1" applyAlignment="1" applyProtection="1">
      <alignment vertical="center"/>
      <protection/>
    </xf>
    <xf numFmtId="166" fontId="0" fillId="0" borderId="19" xfId="0" applyNumberFormat="1" applyFont="1" applyBorder="1" applyAlignment="1">
      <alignment vertical="center"/>
    </xf>
    <xf numFmtId="168" fontId="0" fillId="0" borderId="0" xfId="0" applyNumberFormat="1" applyFont="1" applyBorder="1" applyAlignment="1">
      <alignment vertical="center"/>
    </xf>
    <xf numFmtId="164" fontId="1" fillId="0" borderId="9" xfId="0" applyFont="1" applyBorder="1" applyAlignment="1">
      <alignment vertical="center"/>
    </xf>
    <xf numFmtId="166" fontId="10" fillId="0" borderId="19" xfId="19" applyNumberFormat="1" applyFont="1" applyFill="1" applyBorder="1" applyAlignment="1" applyProtection="1">
      <alignment vertical="center"/>
      <protection/>
    </xf>
    <xf numFmtId="166" fontId="10" fillId="0" borderId="19" xfId="0" applyNumberFormat="1" applyFont="1" applyFill="1" applyBorder="1" applyAlignment="1" applyProtection="1">
      <alignment vertical="center"/>
      <protection/>
    </xf>
    <xf numFmtId="164" fontId="1" fillId="0" borderId="10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0" fillId="0" borderId="15" xfId="0" applyFont="1" applyBorder="1" applyAlignment="1">
      <alignment horizontal="left" vertical="center" wrapText="1"/>
    </xf>
    <xf numFmtId="166" fontId="1" fillId="0" borderId="19" xfId="0" applyNumberFormat="1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6" fontId="21" fillId="0" borderId="19" xfId="19" applyNumberFormat="1" applyFont="1" applyFill="1" applyBorder="1" applyAlignment="1" applyProtection="1">
      <alignment vertical="center"/>
      <protection/>
    </xf>
    <xf numFmtId="166" fontId="21" fillId="0" borderId="19" xfId="0" applyNumberFormat="1" applyFont="1" applyFill="1" applyBorder="1" applyAlignment="1" applyProtection="1">
      <alignment vertical="center"/>
      <protection/>
    </xf>
    <xf numFmtId="166" fontId="10" fillId="0" borderId="19" xfId="0" applyNumberFormat="1" applyFont="1" applyBorder="1" applyAlignment="1">
      <alignment vertical="center"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90" zoomScaleNormal="90" zoomScaleSheetLayoutView="55" workbookViewId="0" topLeftCell="A73">
      <selection activeCell="D108" sqref="D108"/>
    </sheetView>
  </sheetViews>
  <sheetFormatPr defaultColWidth="12.00390625" defaultRowHeight="12.75"/>
  <cols>
    <col min="1" max="1" width="6.00390625" style="1" customWidth="1"/>
    <col min="2" max="2" width="9.00390625" style="1" customWidth="1"/>
    <col min="3" max="3" width="6.00390625" style="1" customWidth="1"/>
    <col min="4" max="4" width="73.00390625" style="1" customWidth="1"/>
    <col min="5" max="5" width="17.75390625" style="1" customWidth="1"/>
    <col min="6" max="7" width="15.50390625" style="1" customWidth="1"/>
    <col min="8" max="8" width="17.75390625" style="1" customWidth="1"/>
    <col min="9" max="242" width="11.625" style="1" customWidth="1"/>
    <col min="243" max="247" width="11.625" style="2" customWidth="1"/>
    <col min="248" max="16384" width="11.625" style="0" customWidth="1"/>
  </cols>
  <sheetData>
    <row r="1" spans="5:8" ht="12.75">
      <c r="E1" s="3" t="s">
        <v>0</v>
      </c>
      <c r="F1" s="3"/>
      <c r="G1" s="3"/>
      <c r="H1" s="3"/>
    </row>
    <row r="2" spans="5:8" ht="12.75">
      <c r="E2" s="3" t="s">
        <v>1</v>
      </c>
      <c r="F2" s="3"/>
      <c r="G2" s="3"/>
      <c r="H2" s="3"/>
    </row>
    <row r="3" spans="5:8" ht="12.75">
      <c r="E3" s="4" t="s">
        <v>2</v>
      </c>
      <c r="F3" s="4"/>
      <c r="G3" s="4"/>
      <c r="H3" s="4"/>
    </row>
    <row r="5" spans="1:8" ht="18.75">
      <c r="A5" s="5" t="s">
        <v>3</v>
      </c>
      <c r="B5" s="5"/>
      <c r="C5" s="5"/>
      <c r="D5" s="5"/>
      <c r="E5" s="5"/>
      <c r="F5" s="5"/>
      <c r="G5" s="5"/>
      <c r="H5" s="5"/>
    </row>
    <row r="6" spans="1:4" ht="17.25">
      <c r="A6" s="6"/>
      <c r="B6" s="6"/>
      <c r="C6" s="6"/>
      <c r="D6" s="6"/>
    </row>
    <row r="7" spans="1:8" ht="13.5" customHeight="1">
      <c r="A7" s="7" t="s">
        <v>4</v>
      </c>
      <c r="B7" s="7"/>
      <c r="C7" s="7"/>
      <c r="D7" s="7" t="s">
        <v>5</v>
      </c>
      <c r="E7" s="8" t="s">
        <v>6</v>
      </c>
      <c r="F7" s="8" t="s">
        <v>7</v>
      </c>
      <c r="G7" s="8" t="s">
        <v>8</v>
      </c>
      <c r="H7" s="8" t="s">
        <v>9</v>
      </c>
    </row>
    <row r="8" spans="1:8" ht="12.75">
      <c r="A8" s="7" t="s">
        <v>10</v>
      </c>
      <c r="B8" s="7" t="s">
        <v>11</v>
      </c>
      <c r="C8" s="7" t="s">
        <v>12</v>
      </c>
      <c r="D8" s="7"/>
      <c r="E8" s="8"/>
      <c r="F8" s="8"/>
      <c r="G8" s="8"/>
      <c r="H8" s="8"/>
    </row>
    <row r="9" spans="1:8" ht="12.75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/>
      <c r="G9" s="10"/>
      <c r="H9" s="10"/>
    </row>
    <row r="10" spans="1:8" ht="15">
      <c r="A10" s="11" t="s">
        <v>13</v>
      </c>
      <c r="B10" s="12" t="s">
        <v>14</v>
      </c>
      <c r="C10" s="12"/>
      <c r="D10" s="12"/>
      <c r="E10" s="13">
        <f>SUM(E13,E11)</f>
        <v>625000</v>
      </c>
      <c r="F10" s="13">
        <f>SUM(F13,F11)</f>
        <v>0</v>
      </c>
      <c r="G10" s="13">
        <f>SUM(G13,G11)</f>
        <v>0</v>
      </c>
      <c r="H10" s="13">
        <f>SUM(H13,H11)</f>
        <v>625000</v>
      </c>
    </row>
    <row r="11" spans="1:8" ht="12.75">
      <c r="A11" s="14"/>
      <c r="B11" s="15" t="s">
        <v>15</v>
      </c>
      <c r="C11" s="16" t="s">
        <v>16</v>
      </c>
      <c r="D11" s="16"/>
      <c r="E11" s="17">
        <f>SUM(E12)</f>
        <v>625000</v>
      </c>
      <c r="F11" s="17">
        <f>SUM(F12)</f>
        <v>0</v>
      </c>
      <c r="G11" s="17">
        <f>SUM(G12)</f>
        <v>0</v>
      </c>
      <c r="H11" s="17">
        <f>SUM(H12)</f>
        <v>625000</v>
      </c>
    </row>
    <row r="12" spans="1:8" ht="24.75">
      <c r="A12" s="14"/>
      <c r="B12" s="18"/>
      <c r="C12" s="7">
        <v>6298</v>
      </c>
      <c r="D12" s="19" t="s">
        <v>17</v>
      </c>
      <c r="E12" s="20">
        <v>625000</v>
      </c>
      <c r="F12" s="20"/>
      <c r="G12" s="20"/>
      <c r="H12" s="21">
        <f>E12+F12-G12</f>
        <v>625000</v>
      </c>
    </row>
    <row r="13" spans="1:8" ht="12.75">
      <c r="A13" s="14"/>
      <c r="B13" s="15" t="s">
        <v>18</v>
      </c>
      <c r="C13" s="16" t="s">
        <v>19</v>
      </c>
      <c r="D13" s="16"/>
      <c r="E13" s="22">
        <f>SUM(E14)</f>
        <v>0</v>
      </c>
      <c r="F13" s="22">
        <f>SUM(F14)</f>
        <v>0</v>
      </c>
      <c r="G13" s="23">
        <f>SUM(G14)</f>
        <v>0</v>
      </c>
      <c r="H13" s="23">
        <f>SUM(H14)</f>
        <v>0</v>
      </c>
    </row>
    <row r="14" spans="1:8" ht="24.75">
      <c r="A14" s="24"/>
      <c r="B14" s="18"/>
      <c r="C14" s="25" t="s">
        <v>20</v>
      </c>
      <c r="D14" s="26" t="s">
        <v>21</v>
      </c>
      <c r="E14" s="20"/>
      <c r="F14" s="20"/>
      <c r="G14" s="20"/>
      <c r="H14" s="21">
        <f>E14+F14-G14</f>
        <v>0</v>
      </c>
    </row>
    <row r="15" spans="1:8" ht="15">
      <c r="A15" s="11" t="s">
        <v>22</v>
      </c>
      <c r="B15" s="27" t="s">
        <v>23</v>
      </c>
      <c r="C15" s="27"/>
      <c r="D15" s="27"/>
      <c r="E15" s="13">
        <f>SUM(E16)</f>
        <v>1500</v>
      </c>
      <c r="F15" s="13">
        <f>SUM(F16)</f>
        <v>0</v>
      </c>
      <c r="G15" s="13">
        <f>SUM(G16)</f>
        <v>0</v>
      </c>
      <c r="H15" s="13">
        <f>SUM(H16)</f>
        <v>1500</v>
      </c>
    </row>
    <row r="16" spans="1:8" ht="13.5">
      <c r="A16" s="28"/>
      <c r="B16" s="29" t="s">
        <v>24</v>
      </c>
      <c r="C16" s="30" t="s">
        <v>25</v>
      </c>
      <c r="D16" s="30"/>
      <c r="E16" s="31">
        <f>SUM(E17)</f>
        <v>1500</v>
      </c>
      <c r="F16" s="31">
        <f>SUM(F17)</f>
        <v>0</v>
      </c>
      <c r="G16" s="31">
        <f>SUM(G17)</f>
        <v>0</v>
      </c>
      <c r="H16" s="31">
        <f>SUM(H17)</f>
        <v>1500</v>
      </c>
    </row>
    <row r="17" spans="1:8" ht="24.75">
      <c r="A17" s="32"/>
      <c r="B17" s="33"/>
      <c r="C17" s="25" t="s">
        <v>26</v>
      </c>
      <c r="D17" s="26" t="s">
        <v>27</v>
      </c>
      <c r="E17" s="21">
        <v>1500</v>
      </c>
      <c r="F17" s="21"/>
      <c r="G17" s="21"/>
      <c r="H17" s="21">
        <f>E17+F17-G17</f>
        <v>1500</v>
      </c>
    </row>
    <row r="18" spans="1:8" ht="15">
      <c r="A18" s="11" t="s">
        <v>28</v>
      </c>
      <c r="B18" s="27" t="s">
        <v>29</v>
      </c>
      <c r="C18" s="27"/>
      <c r="D18" s="27"/>
      <c r="E18" s="13">
        <f>SUM(E19)</f>
        <v>545000</v>
      </c>
      <c r="F18" s="13">
        <f>SUM(F19)</f>
        <v>0</v>
      </c>
      <c r="G18" s="13">
        <f>SUM(G19)</f>
        <v>0</v>
      </c>
      <c r="H18" s="13">
        <f>SUM(H19)</f>
        <v>545000</v>
      </c>
    </row>
    <row r="19" spans="1:8" ht="13.5">
      <c r="A19" s="34"/>
      <c r="B19" s="29" t="s">
        <v>30</v>
      </c>
      <c r="C19" s="35" t="s">
        <v>31</v>
      </c>
      <c r="D19" s="35"/>
      <c r="E19" s="31">
        <f>SUM(E20:E22)</f>
        <v>545000</v>
      </c>
      <c r="F19" s="31">
        <f>SUM(F20:F22)</f>
        <v>0</v>
      </c>
      <c r="G19" s="31">
        <f>SUM(G20:G22)</f>
        <v>0</v>
      </c>
      <c r="H19" s="31">
        <f>SUM(H20:H22)</f>
        <v>545000</v>
      </c>
    </row>
    <row r="20" spans="1:8" ht="13.5">
      <c r="A20" s="34"/>
      <c r="B20" s="36"/>
      <c r="C20" s="25" t="s">
        <v>32</v>
      </c>
      <c r="D20" s="26" t="s">
        <v>33</v>
      </c>
      <c r="E20" s="21">
        <v>20000</v>
      </c>
      <c r="F20" s="21"/>
      <c r="G20" s="21"/>
      <c r="H20" s="21">
        <f>E20+F20-G20</f>
        <v>20000</v>
      </c>
    </row>
    <row r="21" spans="1:8" ht="24.75">
      <c r="A21" s="37"/>
      <c r="B21" s="38"/>
      <c r="C21" s="25" t="s">
        <v>26</v>
      </c>
      <c r="D21" s="39" t="s">
        <v>34</v>
      </c>
      <c r="E21" s="21">
        <v>25000</v>
      </c>
      <c r="F21" s="21"/>
      <c r="G21" s="21"/>
      <c r="H21" s="21">
        <f>E21+F21-G21</f>
        <v>25000</v>
      </c>
    </row>
    <row r="22" spans="1:8" ht="12.75">
      <c r="A22" s="37"/>
      <c r="B22" s="38"/>
      <c r="C22" s="25" t="s">
        <v>35</v>
      </c>
      <c r="D22" s="39" t="s">
        <v>36</v>
      </c>
      <c r="E22" s="21">
        <v>500000</v>
      </c>
      <c r="F22" s="21"/>
      <c r="G22" s="21"/>
      <c r="H22" s="21">
        <f>E22+F22-G22</f>
        <v>500000</v>
      </c>
    </row>
    <row r="23" spans="1:8" ht="15">
      <c r="A23" s="11" t="s">
        <v>37</v>
      </c>
      <c r="B23" s="12" t="s">
        <v>38</v>
      </c>
      <c r="C23" s="12"/>
      <c r="D23" s="12"/>
      <c r="E23" s="13">
        <f>SUM(E24)</f>
        <v>2000</v>
      </c>
      <c r="F23" s="13">
        <f>SUM(F24)</f>
        <v>0</v>
      </c>
      <c r="G23" s="13">
        <f>SUM(G24)</f>
        <v>0</v>
      </c>
      <c r="H23" s="13">
        <f>SUM(H24)</f>
        <v>2000</v>
      </c>
    </row>
    <row r="24" spans="1:8" ht="13.5">
      <c r="A24" s="40"/>
      <c r="B24" s="41" t="s">
        <v>39</v>
      </c>
      <c r="C24" s="30" t="s">
        <v>40</v>
      </c>
      <c r="D24" s="30"/>
      <c r="E24" s="31">
        <f>SUM(E25:E25)</f>
        <v>2000</v>
      </c>
      <c r="F24" s="31">
        <f>SUM(F25:F25)</f>
        <v>0</v>
      </c>
      <c r="G24" s="31">
        <f>SUM(G25:G25)</f>
        <v>0</v>
      </c>
      <c r="H24" s="31">
        <f>SUM(H25:H25)</f>
        <v>2000</v>
      </c>
    </row>
    <row r="25" spans="1:8" ht="24.75">
      <c r="A25" s="42"/>
      <c r="B25" s="43"/>
      <c r="C25" s="25" t="s">
        <v>41</v>
      </c>
      <c r="D25" s="26" t="s">
        <v>42</v>
      </c>
      <c r="E25" s="21">
        <v>2000</v>
      </c>
      <c r="F25" s="21"/>
      <c r="G25" s="21"/>
      <c r="H25" s="21">
        <f>E25+F25-G25</f>
        <v>2000</v>
      </c>
    </row>
    <row r="26" spans="1:8" ht="15">
      <c r="A26" s="11" t="s">
        <v>43</v>
      </c>
      <c r="B26" s="27" t="s">
        <v>44</v>
      </c>
      <c r="C26" s="27"/>
      <c r="D26" s="27"/>
      <c r="E26" s="13">
        <f>SUM(E27)</f>
        <v>25192</v>
      </c>
      <c r="F26" s="13">
        <f>SUM(F27)</f>
        <v>0</v>
      </c>
      <c r="G26" s="13">
        <f>SUM(G27)</f>
        <v>0</v>
      </c>
      <c r="H26" s="13">
        <f>SUM(H27)</f>
        <v>25192</v>
      </c>
    </row>
    <row r="27" spans="1:8" ht="13.5">
      <c r="A27" s="40"/>
      <c r="B27" s="29" t="s">
        <v>45</v>
      </c>
      <c r="C27" s="30" t="s">
        <v>46</v>
      </c>
      <c r="D27" s="30"/>
      <c r="E27" s="31">
        <f>SUM(E28:E28)</f>
        <v>25192</v>
      </c>
      <c r="F27" s="31">
        <f>SUM(F28:F28)</f>
        <v>0</v>
      </c>
      <c r="G27" s="31">
        <f>SUM(G28:G28)</f>
        <v>0</v>
      </c>
      <c r="H27" s="31">
        <f>SUM(H28:H28)</f>
        <v>25192</v>
      </c>
    </row>
    <row r="28" spans="1:8" ht="24.75">
      <c r="A28" s="42"/>
      <c r="B28" s="38"/>
      <c r="C28" s="25" t="s">
        <v>20</v>
      </c>
      <c r="D28" s="26" t="s">
        <v>21</v>
      </c>
      <c r="E28" s="21">
        <v>25192</v>
      </c>
      <c r="F28" s="21"/>
      <c r="G28" s="21"/>
      <c r="H28" s="21">
        <f>E28+F28-G28</f>
        <v>25192</v>
      </c>
    </row>
    <row r="29" spans="1:8" ht="29.25">
      <c r="A29" s="11" t="s">
        <v>47</v>
      </c>
      <c r="B29" s="44" t="s">
        <v>48</v>
      </c>
      <c r="C29" s="44"/>
      <c r="D29" s="44"/>
      <c r="E29" s="13">
        <f>SUM(E30)</f>
        <v>800</v>
      </c>
      <c r="F29" s="13">
        <f>SUM(F30)</f>
        <v>0</v>
      </c>
      <c r="G29" s="13">
        <f>SUM(G30)</f>
        <v>0</v>
      </c>
      <c r="H29" s="13">
        <f>SUM(H30)</f>
        <v>800</v>
      </c>
    </row>
    <row r="30" spans="1:8" ht="15">
      <c r="A30" s="45"/>
      <c r="B30" s="29" t="s">
        <v>49</v>
      </c>
      <c r="C30" s="35" t="s">
        <v>50</v>
      </c>
      <c r="D30" s="35"/>
      <c r="E30" s="31">
        <f>SUM(E31)</f>
        <v>800</v>
      </c>
      <c r="F30" s="31">
        <f>SUM(F31)</f>
        <v>0</v>
      </c>
      <c r="G30" s="31">
        <f>SUM(G31)</f>
        <v>0</v>
      </c>
      <c r="H30" s="31">
        <f>SUM(H31)</f>
        <v>800</v>
      </c>
    </row>
    <row r="31" spans="1:8" ht="24.75">
      <c r="A31" s="46"/>
      <c r="B31" s="33"/>
      <c r="C31" s="25" t="s">
        <v>20</v>
      </c>
      <c r="D31" s="26" t="s">
        <v>21</v>
      </c>
      <c r="E31" s="21">
        <v>800</v>
      </c>
      <c r="F31" s="21"/>
      <c r="G31" s="21"/>
      <c r="H31" s="21">
        <f>E31+F31-G31</f>
        <v>800</v>
      </c>
    </row>
    <row r="32" spans="1:8" ht="15">
      <c r="A32" s="47">
        <v>754</v>
      </c>
      <c r="B32" s="44" t="s">
        <v>51</v>
      </c>
      <c r="C32" s="44"/>
      <c r="D32" s="44"/>
      <c r="E32" s="13">
        <f>SUM(E33)</f>
        <v>500</v>
      </c>
      <c r="F32" s="13">
        <f>SUM(F33)</f>
        <v>0</v>
      </c>
      <c r="G32" s="13">
        <f>SUM(G33)</f>
        <v>0</v>
      </c>
      <c r="H32" s="13">
        <f>SUM(H33)</f>
        <v>500</v>
      </c>
    </row>
    <row r="33" spans="1:8" ht="15">
      <c r="A33" s="48"/>
      <c r="B33" s="49">
        <v>75414</v>
      </c>
      <c r="C33" s="50" t="s">
        <v>52</v>
      </c>
      <c r="D33" s="50"/>
      <c r="E33" s="17">
        <f>SUM(E34:E34)</f>
        <v>500</v>
      </c>
      <c r="F33" s="17">
        <f>SUM(F34:F34)</f>
        <v>0</v>
      </c>
      <c r="G33" s="17">
        <f>SUM(G34:G34)</f>
        <v>0</v>
      </c>
      <c r="H33" s="17">
        <f>SUM(H34:H34)</f>
        <v>500</v>
      </c>
    </row>
    <row r="34" spans="1:8" ht="24.75">
      <c r="A34" s="51"/>
      <c r="B34" s="52"/>
      <c r="C34" s="25" t="s">
        <v>20</v>
      </c>
      <c r="D34" s="26" t="s">
        <v>21</v>
      </c>
      <c r="E34" s="21">
        <v>500</v>
      </c>
      <c r="F34" s="21"/>
      <c r="G34" s="21"/>
      <c r="H34" s="21">
        <f>E34+F34-G34</f>
        <v>500</v>
      </c>
    </row>
    <row r="35" spans="1:8" ht="43.5">
      <c r="A35" s="11" t="s">
        <v>53</v>
      </c>
      <c r="B35" s="53" t="s">
        <v>54</v>
      </c>
      <c r="C35" s="53"/>
      <c r="D35" s="53"/>
      <c r="E35" s="13">
        <f>SUM(E36,E38,E58,E60,E47)</f>
        <v>2414600</v>
      </c>
      <c r="F35" s="13">
        <f>SUM(F36,F38,F58,F60,F47)</f>
        <v>0</v>
      </c>
      <c r="G35" s="13">
        <f>SUM(G36,G38,G58,G60,G47)</f>
        <v>0</v>
      </c>
      <c r="H35" s="13">
        <f>SUM(H36,H38,H58,H60,H47)</f>
        <v>2414600</v>
      </c>
    </row>
    <row r="36" spans="1:8" ht="15">
      <c r="A36" s="45"/>
      <c r="B36" s="54">
        <v>75601</v>
      </c>
      <c r="C36" s="35" t="s">
        <v>55</v>
      </c>
      <c r="D36" s="35"/>
      <c r="E36" s="31">
        <f>SUM(E37:E37)</f>
        <v>2000</v>
      </c>
      <c r="F36" s="31">
        <f>SUM(F37:F37)</f>
        <v>0</v>
      </c>
      <c r="G36" s="31">
        <f>SUM(G37:G37)</f>
        <v>0</v>
      </c>
      <c r="H36" s="31">
        <f>SUM(H37:H37)</f>
        <v>2000</v>
      </c>
    </row>
    <row r="37" spans="1:8" ht="24.75">
      <c r="A37" s="45"/>
      <c r="B37" s="55"/>
      <c r="C37" s="56" t="s">
        <v>56</v>
      </c>
      <c r="D37" s="26" t="s">
        <v>57</v>
      </c>
      <c r="E37" s="21">
        <v>2000</v>
      </c>
      <c r="F37" s="21"/>
      <c r="G37" s="21"/>
      <c r="H37" s="21">
        <f>E37+F37-G37</f>
        <v>2000</v>
      </c>
    </row>
    <row r="38" spans="1:8" ht="36.75">
      <c r="A38" s="42"/>
      <c r="B38" s="41" t="s">
        <v>58</v>
      </c>
      <c r="C38" s="35" t="s">
        <v>59</v>
      </c>
      <c r="D38" s="35"/>
      <c r="E38" s="31">
        <f>SUM(E39:E46)</f>
        <v>719100</v>
      </c>
      <c r="F38" s="31">
        <f>SUM(F39:F46)</f>
        <v>0</v>
      </c>
      <c r="G38" s="31">
        <f>SUM(G39:G46)</f>
        <v>0</v>
      </c>
      <c r="H38" s="31">
        <f>SUM(H39:H46)</f>
        <v>719100</v>
      </c>
    </row>
    <row r="39" spans="1:8" ht="12.75">
      <c r="A39" s="42"/>
      <c r="B39" s="57"/>
      <c r="C39" s="25" t="s">
        <v>60</v>
      </c>
      <c r="D39" s="58" t="s">
        <v>61</v>
      </c>
      <c r="E39" s="21">
        <v>500000</v>
      </c>
      <c r="F39" s="21"/>
      <c r="G39" s="21"/>
      <c r="H39" s="21">
        <f>E39+F39-G39</f>
        <v>500000</v>
      </c>
    </row>
    <row r="40" spans="1:8" ht="12.75">
      <c r="A40" s="42"/>
      <c r="B40" s="57"/>
      <c r="C40" s="25" t="s">
        <v>62</v>
      </c>
      <c r="D40" s="58" t="s">
        <v>63</v>
      </c>
      <c r="E40" s="21">
        <v>20000</v>
      </c>
      <c r="F40" s="21"/>
      <c r="G40" s="21"/>
      <c r="H40" s="21">
        <f>E40+F40-G40</f>
        <v>20000</v>
      </c>
    </row>
    <row r="41" spans="1:8" ht="12.75">
      <c r="A41" s="42"/>
      <c r="B41" s="57"/>
      <c r="C41" s="25" t="s">
        <v>64</v>
      </c>
      <c r="D41" s="58" t="s">
        <v>65</v>
      </c>
      <c r="E41" s="21">
        <v>190000</v>
      </c>
      <c r="F41" s="21"/>
      <c r="G41" s="21"/>
      <c r="H41" s="21">
        <f>E41+F41-G41</f>
        <v>190000</v>
      </c>
    </row>
    <row r="42" spans="1:8" ht="12.75">
      <c r="A42" s="42"/>
      <c r="B42" s="57"/>
      <c r="C42" s="25" t="s">
        <v>66</v>
      </c>
      <c r="D42" s="58" t="s">
        <v>67</v>
      </c>
      <c r="E42" s="21">
        <v>3000</v>
      </c>
      <c r="F42" s="21"/>
      <c r="G42" s="21"/>
      <c r="H42" s="21">
        <f>E42+F42-G42</f>
        <v>3000</v>
      </c>
    </row>
    <row r="43" spans="1:8" ht="12.75">
      <c r="A43" s="42"/>
      <c r="B43" s="57"/>
      <c r="C43" s="25" t="s">
        <v>68</v>
      </c>
      <c r="D43" s="39" t="s">
        <v>69</v>
      </c>
      <c r="E43" s="21">
        <v>2000</v>
      </c>
      <c r="F43" s="21"/>
      <c r="G43" s="21"/>
      <c r="H43" s="21">
        <f>E43+F43-G43</f>
        <v>2000</v>
      </c>
    </row>
    <row r="44" spans="1:8" ht="12.75">
      <c r="A44" s="42"/>
      <c r="B44" s="57"/>
      <c r="C44" s="25" t="s">
        <v>70</v>
      </c>
      <c r="D44" s="59" t="s">
        <v>71</v>
      </c>
      <c r="E44" s="21">
        <v>2000</v>
      </c>
      <c r="F44" s="21"/>
      <c r="G44" s="21"/>
      <c r="H44" s="21">
        <f>E44+F44-G44</f>
        <v>2000</v>
      </c>
    </row>
    <row r="45" spans="1:8" ht="12.75">
      <c r="A45" s="42"/>
      <c r="B45" s="57"/>
      <c r="C45" s="25" t="s">
        <v>72</v>
      </c>
      <c r="D45" s="59" t="s">
        <v>73</v>
      </c>
      <c r="E45" s="21">
        <v>100</v>
      </c>
      <c r="F45" s="21"/>
      <c r="G45" s="21"/>
      <c r="H45" s="21">
        <f>E45+F45-G45</f>
        <v>100</v>
      </c>
    </row>
    <row r="46" spans="1:8" ht="12.75">
      <c r="A46" s="60"/>
      <c r="B46" s="43"/>
      <c r="C46" s="25" t="s">
        <v>74</v>
      </c>
      <c r="D46" s="39" t="s">
        <v>75</v>
      </c>
      <c r="E46" s="21">
        <v>2000</v>
      </c>
      <c r="F46" s="21"/>
      <c r="G46" s="21"/>
      <c r="H46" s="21">
        <f>E46+F46-G46</f>
        <v>2000</v>
      </c>
    </row>
    <row r="47" spans="1:8" ht="24.75">
      <c r="A47" s="61"/>
      <c r="B47" s="41" t="s">
        <v>76</v>
      </c>
      <c r="C47" s="35" t="s">
        <v>77</v>
      </c>
      <c r="D47" s="35"/>
      <c r="E47" s="31">
        <f>SUM(E48:E57)</f>
        <v>981500</v>
      </c>
      <c r="F47" s="31">
        <f>SUM(F48:F57)</f>
        <v>0</v>
      </c>
      <c r="G47" s="31">
        <f>SUM(G48:G57)</f>
        <v>0</v>
      </c>
      <c r="H47" s="31">
        <f>SUM(H48:H57)</f>
        <v>981500</v>
      </c>
    </row>
    <row r="48" spans="1:8" ht="12.75">
      <c r="A48" s="42"/>
      <c r="B48" s="57"/>
      <c r="C48" s="25" t="s">
        <v>60</v>
      </c>
      <c r="D48" s="58" t="s">
        <v>61</v>
      </c>
      <c r="E48" s="21">
        <v>450000</v>
      </c>
      <c r="F48" s="21"/>
      <c r="G48" s="21"/>
      <c r="H48" s="21">
        <f>E48+F48-G48</f>
        <v>450000</v>
      </c>
    </row>
    <row r="49" spans="1:8" ht="12.75">
      <c r="A49" s="42"/>
      <c r="B49" s="57"/>
      <c r="C49" s="25" t="s">
        <v>62</v>
      </c>
      <c r="D49" s="58" t="s">
        <v>63</v>
      </c>
      <c r="E49" s="21">
        <v>450000</v>
      </c>
      <c r="F49" s="21"/>
      <c r="G49" s="21"/>
      <c r="H49" s="21">
        <f>E49+F49-G49</f>
        <v>450000</v>
      </c>
    </row>
    <row r="50" spans="1:8" ht="12.75">
      <c r="A50" s="42"/>
      <c r="B50" s="57"/>
      <c r="C50" s="25" t="s">
        <v>64</v>
      </c>
      <c r="D50" s="58" t="s">
        <v>65</v>
      </c>
      <c r="E50" s="21">
        <v>4000</v>
      </c>
      <c r="F50" s="21"/>
      <c r="G50" s="21"/>
      <c r="H50" s="21">
        <f>E50+F50-G50</f>
        <v>4000</v>
      </c>
    </row>
    <row r="51" spans="1:8" ht="12.75">
      <c r="A51" s="42"/>
      <c r="B51" s="57"/>
      <c r="C51" s="25" t="s">
        <v>66</v>
      </c>
      <c r="D51" s="58" t="s">
        <v>67</v>
      </c>
      <c r="E51" s="21">
        <v>8000</v>
      </c>
      <c r="F51" s="21"/>
      <c r="G51" s="21"/>
      <c r="H51" s="21">
        <f>E51+F51-G51</f>
        <v>8000</v>
      </c>
    </row>
    <row r="52" spans="1:8" ht="12.75">
      <c r="A52" s="42"/>
      <c r="B52" s="57"/>
      <c r="C52" s="25" t="s">
        <v>78</v>
      </c>
      <c r="D52" s="39" t="s">
        <v>79</v>
      </c>
      <c r="E52" s="21">
        <v>6000</v>
      </c>
      <c r="F52" s="21"/>
      <c r="G52" s="21"/>
      <c r="H52" s="21">
        <f>E52+F52-G52</f>
        <v>6000</v>
      </c>
    </row>
    <row r="53" spans="1:8" ht="12.75">
      <c r="A53" s="42"/>
      <c r="B53" s="57"/>
      <c r="C53" s="25" t="s">
        <v>80</v>
      </c>
      <c r="D53" s="39" t="s">
        <v>81</v>
      </c>
      <c r="E53" s="21">
        <v>500</v>
      </c>
      <c r="F53" s="21"/>
      <c r="G53" s="21"/>
      <c r="H53" s="21">
        <f>E53+F53-G53</f>
        <v>500</v>
      </c>
    </row>
    <row r="54" spans="1:8" ht="12.75">
      <c r="A54" s="42"/>
      <c r="B54" s="57"/>
      <c r="C54" s="25" t="s">
        <v>68</v>
      </c>
      <c r="D54" s="39" t="s">
        <v>69</v>
      </c>
      <c r="E54" s="21">
        <v>13000</v>
      </c>
      <c r="F54" s="21"/>
      <c r="G54" s="21"/>
      <c r="H54" s="21">
        <f>E54+F54-G54</f>
        <v>13000</v>
      </c>
    </row>
    <row r="55" spans="1:8" ht="12.75">
      <c r="A55" s="42"/>
      <c r="B55" s="57"/>
      <c r="C55" s="25" t="s">
        <v>70</v>
      </c>
      <c r="D55" s="59" t="s">
        <v>71</v>
      </c>
      <c r="E55" s="21">
        <v>40000</v>
      </c>
      <c r="F55" s="21"/>
      <c r="G55" s="21"/>
      <c r="H55" s="21">
        <f>E55+F55-G55</f>
        <v>40000</v>
      </c>
    </row>
    <row r="56" spans="1:8" ht="12.75">
      <c r="A56" s="42"/>
      <c r="B56" s="57"/>
      <c r="C56" s="25" t="s">
        <v>72</v>
      </c>
      <c r="D56" s="59" t="s">
        <v>73</v>
      </c>
      <c r="E56" s="21">
        <v>5000</v>
      </c>
      <c r="F56" s="21"/>
      <c r="G56" s="21"/>
      <c r="H56" s="21">
        <f>E56+F56-G56</f>
        <v>5000</v>
      </c>
    </row>
    <row r="57" spans="1:8" ht="12.75">
      <c r="A57" s="42"/>
      <c r="B57" s="43"/>
      <c r="C57" s="25" t="s">
        <v>74</v>
      </c>
      <c r="D57" s="39" t="s">
        <v>75</v>
      </c>
      <c r="E57" s="21">
        <v>5000</v>
      </c>
      <c r="F57" s="21"/>
      <c r="G57" s="21"/>
      <c r="H57" s="21">
        <f>E57+F57-G57</f>
        <v>5000</v>
      </c>
    </row>
    <row r="58" spans="1:8" ht="13.5">
      <c r="A58" s="40"/>
      <c r="B58" s="62" t="s">
        <v>82</v>
      </c>
      <c r="C58" s="63" t="s">
        <v>83</v>
      </c>
      <c r="D58" s="63"/>
      <c r="E58" s="31">
        <f>SUM(E59:E59)</f>
        <v>10000</v>
      </c>
      <c r="F58" s="31">
        <f>SUM(F59:F59)</f>
        <v>0</v>
      </c>
      <c r="G58" s="31">
        <f>SUM(G59:G59)</f>
        <v>0</v>
      </c>
      <c r="H58" s="31">
        <f>SUM(H59:H59)</f>
        <v>10000</v>
      </c>
    </row>
    <row r="59" spans="1:8" ht="12.75">
      <c r="A59" s="42"/>
      <c r="B59" s="57"/>
      <c r="C59" s="25" t="s">
        <v>84</v>
      </c>
      <c r="D59" s="64" t="s">
        <v>83</v>
      </c>
      <c r="E59" s="21">
        <v>10000</v>
      </c>
      <c r="F59" s="21"/>
      <c r="G59" s="21"/>
      <c r="H59" s="21">
        <f>E59+F59-G59</f>
        <v>10000</v>
      </c>
    </row>
    <row r="60" spans="1:8" ht="13.5">
      <c r="A60" s="40"/>
      <c r="B60" s="41" t="s">
        <v>85</v>
      </c>
      <c r="C60" s="65" t="s">
        <v>86</v>
      </c>
      <c r="D60" s="65"/>
      <c r="E60" s="31">
        <f>SUM(E61:E62)</f>
        <v>702000</v>
      </c>
      <c r="F60" s="31">
        <f>SUM(F61:F62)</f>
        <v>0</v>
      </c>
      <c r="G60" s="31">
        <f>SUM(G61:G62)</f>
        <v>0</v>
      </c>
      <c r="H60" s="31">
        <f>SUM(H61:H62)</f>
        <v>702000</v>
      </c>
    </row>
    <row r="61" spans="1:9" ht="12.75">
      <c r="A61" s="42"/>
      <c r="B61" s="57"/>
      <c r="C61" s="25" t="s">
        <v>87</v>
      </c>
      <c r="D61" s="64" t="s">
        <v>88</v>
      </c>
      <c r="E61" s="21">
        <v>700000</v>
      </c>
      <c r="F61" s="21"/>
      <c r="G61" s="21"/>
      <c r="H61" s="21">
        <f>E61+F61-G61</f>
        <v>700000</v>
      </c>
      <c r="I61" s="66"/>
    </row>
    <row r="62" spans="1:9" ht="12.75">
      <c r="A62" s="60"/>
      <c r="B62" s="43"/>
      <c r="C62" s="25" t="s">
        <v>89</v>
      </c>
      <c r="D62" s="64" t="s">
        <v>90</v>
      </c>
      <c r="E62" s="21">
        <v>2000</v>
      </c>
      <c r="F62" s="21"/>
      <c r="G62" s="21"/>
      <c r="H62" s="21">
        <f>E62+F62-G62</f>
        <v>2000</v>
      </c>
      <c r="I62" s="66"/>
    </row>
    <row r="63" spans="1:9" ht="15.75">
      <c r="A63" s="11" t="s">
        <v>91</v>
      </c>
      <c r="B63" s="67" t="s">
        <v>92</v>
      </c>
      <c r="C63" s="67"/>
      <c r="D63" s="67"/>
      <c r="E63" s="13">
        <f>SUM(E64,E70,E66,E68)</f>
        <v>2740784</v>
      </c>
      <c r="F63" s="13">
        <f>SUM(F64,F70,F66,F68)</f>
        <v>0</v>
      </c>
      <c r="G63" s="13">
        <f>SUM(G64,G70,G66,G68)</f>
        <v>0</v>
      </c>
      <c r="H63" s="13">
        <f>SUM(H64,H70,H66,H68)</f>
        <v>2740784</v>
      </c>
      <c r="I63" s="66"/>
    </row>
    <row r="64" spans="1:9" ht="12.75">
      <c r="A64" s="68"/>
      <c r="B64" s="29" t="s">
        <v>93</v>
      </c>
      <c r="C64" s="30" t="s">
        <v>94</v>
      </c>
      <c r="D64" s="30"/>
      <c r="E64" s="31">
        <f>SUM(E65)</f>
        <v>1934643</v>
      </c>
      <c r="F64" s="31">
        <f>SUM(F65)</f>
        <v>0</v>
      </c>
      <c r="G64" s="31">
        <f>SUM(G65)</f>
        <v>0</v>
      </c>
      <c r="H64" s="31">
        <f>SUM(H65)</f>
        <v>1934643</v>
      </c>
      <c r="I64" s="66"/>
    </row>
    <row r="65" spans="1:9" ht="12.75">
      <c r="A65" s="69"/>
      <c r="B65" s="38"/>
      <c r="C65" s="25" t="s">
        <v>95</v>
      </c>
      <c r="D65" s="64" t="s">
        <v>96</v>
      </c>
      <c r="E65" s="21">
        <v>1934643</v>
      </c>
      <c r="F65" s="21"/>
      <c r="G65" s="21"/>
      <c r="H65" s="21">
        <f>E65+F65-G65</f>
        <v>1934643</v>
      </c>
      <c r="I65" s="66"/>
    </row>
    <row r="66" spans="1:9" ht="12.75">
      <c r="A66" s="69"/>
      <c r="B66" s="29" t="s">
        <v>97</v>
      </c>
      <c r="C66" s="30" t="s">
        <v>98</v>
      </c>
      <c r="D66" s="30"/>
      <c r="E66" s="31">
        <f>SUM(E67)</f>
        <v>722511</v>
      </c>
      <c r="F66" s="31">
        <f>SUM(F67)</f>
        <v>0</v>
      </c>
      <c r="G66" s="31">
        <f>SUM(G67)</f>
        <v>0</v>
      </c>
      <c r="H66" s="31">
        <f>SUM(H67)</f>
        <v>722511</v>
      </c>
      <c r="I66" s="66"/>
    </row>
    <row r="67" spans="1:9" ht="12.75">
      <c r="A67" s="69"/>
      <c r="B67" s="38"/>
      <c r="C67" s="25" t="s">
        <v>95</v>
      </c>
      <c r="D67" s="64" t="s">
        <v>96</v>
      </c>
      <c r="E67" s="21">
        <v>722511</v>
      </c>
      <c r="F67" s="21"/>
      <c r="G67" s="21"/>
      <c r="H67" s="21">
        <f>E67+F67-G67</f>
        <v>722511</v>
      </c>
      <c r="I67" s="66"/>
    </row>
    <row r="68" spans="1:9" ht="12.75">
      <c r="A68" s="69"/>
      <c r="B68" s="29" t="s">
        <v>99</v>
      </c>
      <c r="C68" s="30" t="s">
        <v>100</v>
      </c>
      <c r="D68" s="30"/>
      <c r="E68" s="31">
        <f>SUM(E69:E69)</f>
        <v>20000</v>
      </c>
      <c r="F68" s="31">
        <f>SUM(F69:F69)</f>
        <v>0</v>
      </c>
      <c r="G68" s="31">
        <f>SUM(G69:G69)</f>
        <v>0</v>
      </c>
      <c r="H68" s="31">
        <f>SUM(H69:H69)</f>
        <v>20000</v>
      </c>
      <c r="I68" s="66"/>
    </row>
    <row r="69" spans="1:9" ht="12.75">
      <c r="A69" s="69"/>
      <c r="B69" s="33"/>
      <c r="C69" s="25" t="s">
        <v>101</v>
      </c>
      <c r="D69" s="64" t="s">
        <v>102</v>
      </c>
      <c r="E69" s="21">
        <v>20000</v>
      </c>
      <c r="F69" s="21"/>
      <c r="G69" s="21"/>
      <c r="H69" s="21">
        <f>E69+F69-G69</f>
        <v>20000</v>
      </c>
      <c r="I69"/>
    </row>
    <row r="70" spans="1:9" ht="12.75">
      <c r="A70" s="68"/>
      <c r="B70" s="29" t="s">
        <v>103</v>
      </c>
      <c r="C70" s="30" t="s">
        <v>104</v>
      </c>
      <c r="D70" s="30"/>
      <c r="E70" s="31">
        <f>SUM(E71)</f>
        <v>63630</v>
      </c>
      <c r="F70" s="31">
        <f>SUM(F71)</f>
        <v>0</v>
      </c>
      <c r="G70" s="31">
        <f>SUM(G71)</f>
        <v>0</v>
      </c>
      <c r="H70" s="31">
        <f>SUM(H71)</f>
        <v>63630</v>
      </c>
      <c r="I70" s="66"/>
    </row>
    <row r="71" spans="1:9" ht="12.75">
      <c r="A71" s="70"/>
      <c r="B71" s="33"/>
      <c r="C71" s="71">
        <v>2920</v>
      </c>
      <c r="D71" s="64" t="s">
        <v>96</v>
      </c>
      <c r="E71" s="21">
        <v>63630</v>
      </c>
      <c r="F71" s="21"/>
      <c r="G71" s="21"/>
      <c r="H71" s="21">
        <f>E71+F71-G71</f>
        <v>63630</v>
      </c>
      <c r="I71" s="66"/>
    </row>
    <row r="72" spans="1:9" ht="15">
      <c r="A72" s="72">
        <v>801</v>
      </c>
      <c r="B72" s="73" t="s">
        <v>105</v>
      </c>
      <c r="C72" s="73"/>
      <c r="D72" s="73"/>
      <c r="E72" s="74">
        <f>SUM(E75,E73)</f>
        <v>9489</v>
      </c>
      <c r="F72" s="74">
        <f>SUM(F75,F73)</f>
        <v>6580</v>
      </c>
      <c r="G72" s="74">
        <f>SUM(G75,G73)</f>
        <v>0</v>
      </c>
      <c r="H72" s="74">
        <f>SUM(H75,H73)</f>
        <v>16069</v>
      </c>
      <c r="I72" s="66"/>
    </row>
    <row r="73" spans="1:9" ht="13.5">
      <c r="A73" s="75"/>
      <c r="B73" s="76">
        <v>80101</v>
      </c>
      <c r="C73" s="77" t="s">
        <v>106</v>
      </c>
      <c r="D73" s="77"/>
      <c r="E73" s="31">
        <f>SUM(E74)</f>
        <v>0</v>
      </c>
      <c r="F73" s="31">
        <f>SUM(F74)</f>
        <v>6580</v>
      </c>
      <c r="G73" s="31">
        <f>SUM(G74)</f>
        <v>0</v>
      </c>
      <c r="H73" s="31">
        <f>SUM(H74)</f>
        <v>6580</v>
      </c>
      <c r="I73" s="66"/>
    </row>
    <row r="74" spans="1:9" ht="24.75">
      <c r="A74" s="75"/>
      <c r="B74" s="33"/>
      <c r="C74" s="78" t="s">
        <v>107</v>
      </c>
      <c r="D74" s="79" t="s">
        <v>108</v>
      </c>
      <c r="E74" s="21">
        <v>0</v>
      </c>
      <c r="F74" s="21">
        <v>6580</v>
      </c>
      <c r="G74" s="21"/>
      <c r="H74" s="21">
        <f>E74+F74-G74</f>
        <v>6580</v>
      </c>
      <c r="I74" s="66"/>
    </row>
    <row r="75" spans="1:9" ht="12.75">
      <c r="A75" s="69"/>
      <c r="B75" s="80">
        <v>80195</v>
      </c>
      <c r="C75" s="81" t="s">
        <v>19</v>
      </c>
      <c r="D75" s="81"/>
      <c r="E75" s="31">
        <f>SUM(E76)</f>
        <v>9489</v>
      </c>
      <c r="F75" s="31">
        <f>SUM(F76)</f>
        <v>0</v>
      </c>
      <c r="G75" s="31">
        <f>SUM(G76)</f>
        <v>0</v>
      </c>
      <c r="H75" s="31">
        <f>SUM(H76)</f>
        <v>9489</v>
      </c>
      <c r="I75" s="66"/>
    </row>
    <row r="76" spans="1:9" ht="24.75">
      <c r="A76" s="70"/>
      <c r="B76" s="33"/>
      <c r="C76" s="78" t="s">
        <v>107</v>
      </c>
      <c r="D76" s="79" t="s">
        <v>108</v>
      </c>
      <c r="E76" s="21">
        <v>9489</v>
      </c>
      <c r="F76" s="21"/>
      <c r="G76" s="21"/>
      <c r="H76" s="21">
        <f>E76+F76-G76</f>
        <v>9489</v>
      </c>
      <c r="I76" s="66"/>
    </row>
    <row r="77" spans="1:8" ht="15">
      <c r="A77" s="11" t="s">
        <v>109</v>
      </c>
      <c r="B77" s="67" t="s">
        <v>110</v>
      </c>
      <c r="C77" s="67"/>
      <c r="D77" s="67"/>
      <c r="E77" s="13">
        <f>SUM(E78)</f>
        <v>40000</v>
      </c>
      <c r="F77" s="13">
        <f>SUM(F78)</f>
        <v>0</v>
      </c>
      <c r="G77" s="13">
        <f>SUM(G78)</f>
        <v>0</v>
      </c>
      <c r="H77" s="13">
        <f>SUM(H78)</f>
        <v>40000</v>
      </c>
    </row>
    <row r="78" spans="1:8" ht="12.75">
      <c r="A78" s="68"/>
      <c r="B78" s="29" t="s">
        <v>111</v>
      </c>
      <c r="C78" s="30" t="s">
        <v>112</v>
      </c>
      <c r="D78" s="30"/>
      <c r="E78" s="31">
        <f>SUM(E79)</f>
        <v>40000</v>
      </c>
      <c r="F78" s="31">
        <f>SUM(F79)</f>
        <v>0</v>
      </c>
      <c r="G78" s="31">
        <f>SUM(G79)</f>
        <v>0</v>
      </c>
      <c r="H78" s="31">
        <f>SUM(H79)</f>
        <v>40000</v>
      </c>
    </row>
    <row r="79" spans="1:8" ht="12.75">
      <c r="A79" s="70"/>
      <c r="B79" s="33"/>
      <c r="C79" s="25" t="s">
        <v>113</v>
      </c>
      <c r="D79" s="64" t="s">
        <v>114</v>
      </c>
      <c r="E79" s="21">
        <v>40000</v>
      </c>
      <c r="F79" s="21"/>
      <c r="G79" s="21"/>
      <c r="H79" s="21">
        <f>E79+F79-G79</f>
        <v>40000</v>
      </c>
    </row>
    <row r="80" spans="1:8" ht="15">
      <c r="A80" s="47">
        <v>854</v>
      </c>
      <c r="B80" s="27" t="s">
        <v>115</v>
      </c>
      <c r="C80" s="27"/>
      <c r="D80" s="27"/>
      <c r="E80" s="13">
        <f>SUM(E81)</f>
        <v>60468</v>
      </c>
      <c r="F80" s="13">
        <f>SUM(F81)</f>
        <v>0</v>
      </c>
      <c r="G80" s="13">
        <f>SUM(G81)</f>
        <v>0</v>
      </c>
      <c r="H80" s="13">
        <f>SUM(H81)</f>
        <v>60468</v>
      </c>
    </row>
    <row r="81" spans="1:8" ht="12.75">
      <c r="A81" s="68"/>
      <c r="B81" s="49">
        <v>85415</v>
      </c>
      <c r="C81" s="50" t="s">
        <v>116</v>
      </c>
      <c r="D81" s="50"/>
      <c r="E81" s="22">
        <f>SUM(E82)</f>
        <v>60468</v>
      </c>
      <c r="F81" s="22">
        <f>SUM(F82)</f>
        <v>0</v>
      </c>
      <c r="G81" s="22">
        <f>SUM(G82)</f>
        <v>0</v>
      </c>
      <c r="H81" s="22">
        <f>SUM(H82)</f>
        <v>60468</v>
      </c>
    </row>
    <row r="82" spans="1:8" ht="24.75">
      <c r="A82" s="68"/>
      <c r="B82" s="52"/>
      <c r="C82" s="78" t="s">
        <v>107</v>
      </c>
      <c r="D82" s="79" t="s">
        <v>108</v>
      </c>
      <c r="E82" s="82">
        <v>60468</v>
      </c>
      <c r="F82" s="21"/>
      <c r="G82" s="21"/>
      <c r="H82" s="21">
        <f>E82+F82-G82</f>
        <v>60468</v>
      </c>
    </row>
    <row r="83" spans="1:8" ht="15">
      <c r="A83" s="11" t="s">
        <v>117</v>
      </c>
      <c r="B83" s="67" t="s">
        <v>118</v>
      </c>
      <c r="C83" s="67"/>
      <c r="D83" s="67"/>
      <c r="E83" s="13">
        <f>SUM(E84,E86,E88,E91,E93)</f>
        <v>1375144</v>
      </c>
      <c r="F83" s="13">
        <f>SUM(F84,F86,F88,F91,F93)</f>
        <v>32467</v>
      </c>
      <c r="G83" s="13">
        <f>SUM(G84,G86,G88,G91,G93)</f>
        <v>0</v>
      </c>
      <c r="H83" s="13">
        <f>SUM(H84,H86,H88,H91,H93)</f>
        <v>1407611</v>
      </c>
    </row>
    <row r="84" spans="1:8" ht="24.75">
      <c r="A84" s="36"/>
      <c r="B84" s="29" t="s">
        <v>119</v>
      </c>
      <c r="C84" s="35" t="s">
        <v>120</v>
      </c>
      <c r="D84" s="35"/>
      <c r="E84" s="31">
        <f>SUM(E85:E85)</f>
        <v>1039032</v>
      </c>
      <c r="F84" s="31">
        <f>SUM(F85:F85)</f>
        <v>0</v>
      </c>
      <c r="G84" s="31">
        <f>SUM(G85:G85)</f>
        <v>0</v>
      </c>
      <c r="H84" s="31">
        <f>SUM(H85:H85)</f>
        <v>1039032</v>
      </c>
    </row>
    <row r="85" spans="1:8" ht="24.75">
      <c r="A85" s="36"/>
      <c r="B85" s="38"/>
      <c r="C85" s="71">
        <v>2010</v>
      </c>
      <c r="D85" s="26" t="s">
        <v>21</v>
      </c>
      <c r="E85" s="21">
        <v>1039032</v>
      </c>
      <c r="F85" s="21"/>
      <c r="G85" s="21"/>
      <c r="H85" s="21">
        <f>E85+F85-G85</f>
        <v>1039032</v>
      </c>
    </row>
    <row r="86" spans="1:8" ht="24.75">
      <c r="A86" s="36"/>
      <c r="B86" s="41" t="s">
        <v>121</v>
      </c>
      <c r="C86" s="83" t="s">
        <v>122</v>
      </c>
      <c r="D86" s="83"/>
      <c r="E86" s="31">
        <f>SUM(E87)</f>
        <v>5859</v>
      </c>
      <c r="F86" s="31">
        <f>SUM(F87)</f>
        <v>0</v>
      </c>
      <c r="G86" s="31">
        <f>SUM(G87)</f>
        <v>0</v>
      </c>
      <c r="H86" s="31">
        <f>SUM(H87)</f>
        <v>5859</v>
      </c>
    </row>
    <row r="87" spans="1:8" ht="24.75">
      <c r="A87" s="36"/>
      <c r="B87" s="84"/>
      <c r="C87" s="25" t="s">
        <v>20</v>
      </c>
      <c r="D87" s="26" t="s">
        <v>21</v>
      </c>
      <c r="E87" s="21">
        <v>5859</v>
      </c>
      <c r="F87" s="21"/>
      <c r="G87" s="21"/>
      <c r="H87" s="21">
        <f>E87+F87-G87</f>
        <v>5859</v>
      </c>
    </row>
    <row r="88" spans="1:8" ht="12.75">
      <c r="A88" s="68"/>
      <c r="B88" s="29" t="s">
        <v>123</v>
      </c>
      <c r="C88" s="65" t="s">
        <v>124</v>
      </c>
      <c r="D88" s="65"/>
      <c r="E88" s="31">
        <f>SUM(E89:E90)</f>
        <v>237975</v>
      </c>
      <c r="F88" s="31">
        <f>SUM(F89:F90)</f>
        <v>0</v>
      </c>
      <c r="G88" s="31">
        <f>SUM(G89:G90)</f>
        <v>0</v>
      </c>
      <c r="H88" s="31">
        <f>SUM(H89:H90)</f>
        <v>237975</v>
      </c>
    </row>
    <row r="89" spans="1:8" ht="24.75">
      <c r="A89" s="69"/>
      <c r="B89" s="38"/>
      <c r="C89" s="25" t="s">
        <v>20</v>
      </c>
      <c r="D89" s="26" t="s">
        <v>21</v>
      </c>
      <c r="E89" s="21">
        <v>52874</v>
      </c>
      <c r="F89" s="21"/>
      <c r="G89" s="21"/>
      <c r="H89" s="21">
        <f>E89+F89-G89</f>
        <v>52874</v>
      </c>
    </row>
    <row r="90" spans="1:8" ht="24.75">
      <c r="A90" s="69"/>
      <c r="B90" s="33"/>
      <c r="C90" s="78" t="s">
        <v>107</v>
      </c>
      <c r="D90" s="79" t="s">
        <v>108</v>
      </c>
      <c r="E90" s="21">
        <v>185101</v>
      </c>
      <c r="F90" s="21"/>
      <c r="G90" s="21"/>
      <c r="H90" s="21">
        <f>E90+F90-G90</f>
        <v>185101</v>
      </c>
    </row>
    <row r="91" spans="1:8" ht="12.75">
      <c r="A91" s="68"/>
      <c r="B91" s="29" t="s">
        <v>125</v>
      </c>
      <c r="C91" s="30" t="s">
        <v>126</v>
      </c>
      <c r="D91" s="30"/>
      <c r="E91" s="31">
        <f>SUM(E92:E92)</f>
        <v>51113</v>
      </c>
      <c r="F91" s="31">
        <f>SUM(F92:F92)</f>
        <v>0</v>
      </c>
      <c r="G91" s="31">
        <f>SUM(G92:G92)</f>
        <v>0</v>
      </c>
      <c r="H91" s="31">
        <f>SUM(H92:H92)</f>
        <v>51113</v>
      </c>
    </row>
    <row r="92" spans="1:8" ht="24.75">
      <c r="A92" s="68"/>
      <c r="B92" s="33"/>
      <c r="C92" s="78" t="s">
        <v>107</v>
      </c>
      <c r="D92" s="79" t="s">
        <v>108</v>
      </c>
      <c r="E92" s="21">
        <v>51113</v>
      </c>
      <c r="F92" s="21"/>
      <c r="G92" s="21"/>
      <c r="H92" s="21">
        <f>E92+F92-G92</f>
        <v>51113</v>
      </c>
    </row>
    <row r="93" spans="1:8" ht="12.75">
      <c r="A93" s="68"/>
      <c r="B93" s="85">
        <v>85295</v>
      </c>
      <c r="C93" s="30" t="s">
        <v>19</v>
      </c>
      <c r="D93" s="30"/>
      <c r="E93" s="86">
        <f>SUM(E94:E94)</f>
        <v>41165</v>
      </c>
      <c r="F93" s="86">
        <f>SUM(F94:F94)</f>
        <v>32467</v>
      </c>
      <c r="G93" s="86">
        <f>SUM(G94:G94)</f>
        <v>0</v>
      </c>
      <c r="H93" s="86">
        <f>SUM(H94:H94)</f>
        <v>73632</v>
      </c>
    </row>
    <row r="94" spans="1:8" ht="24.75">
      <c r="A94" s="68"/>
      <c r="B94" s="87"/>
      <c r="C94" s="78" t="s">
        <v>107</v>
      </c>
      <c r="D94" s="79" t="s">
        <v>108</v>
      </c>
      <c r="E94" s="21">
        <v>41165</v>
      </c>
      <c r="F94" s="21">
        <v>32467</v>
      </c>
      <c r="G94" s="21"/>
      <c r="H94" s="21">
        <f>E94+F94-G94</f>
        <v>73632</v>
      </c>
    </row>
    <row r="95" spans="1:8" ht="15">
      <c r="A95" s="11" t="s">
        <v>127</v>
      </c>
      <c r="B95" s="67" t="s">
        <v>128</v>
      </c>
      <c r="C95" s="67"/>
      <c r="D95" s="67"/>
      <c r="E95" s="13">
        <f>SUM(E96)</f>
        <v>132000</v>
      </c>
      <c r="F95" s="13">
        <f>SUM(F96)</f>
        <v>0</v>
      </c>
      <c r="G95" s="13">
        <f>SUM(G96)</f>
        <v>0</v>
      </c>
      <c r="H95" s="13">
        <f>SUM(H96)</f>
        <v>132000</v>
      </c>
    </row>
    <row r="96" spans="1:8" ht="12.75">
      <c r="A96" s="68"/>
      <c r="B96" s="29" t="s">
        <v>129</v>
      </c>
      <c r="C96" s="30" t="s">
        <v>130</v>
      </c>
      <c r="D96" s="30"/>
      <c r="E96" s="31">
        <f>SUM(E97:E98)</f>
        <v>132000</v>
      </c>
      <c r="F96" s="31">
        <f>SUM(F97:F98)</f>
        <v>0</v>
      </c>
      <c r="G96" s="31">
        <f>SUM(G97:G98)</f>
        <v>0</v>
      </c>
      <c r="H96" s="31">
        <f>SUM(H97:H98)</f>
        <v>132000</v>
      </c>
    </row>
    <row r="97" spans="1:8" ht="12.75">
      <c r="A97" s="68"/>
      <c r="B97" s="36"/>
      <c r="C97" s="25" t="s">
        <v>131</v>
      </c>
      <c r="D97" s="64" t="s">
        <v>132</v>
      </c>
      <c r="E97" s="21">
        <v>130000</v>
      </c>
      <c r="F97" s="21"/>
      <c r="G97" s="21"/>
      <c r="H97" s="21">
        <f>E97+F97-G97</f>
        <v>130000</v>
      </c>
    </row>
    <row r="98" spans="1:8" ht="12.75">
      <c r="A98" s="68"/>
      <c r="B98" s="88"/>
      <c r="C98" s="89" t="s">
        <v>101</v>
      </c>
      <c r="D98" s="26" t="s">
        <v>102</v>
      </c>
      <c r="E98" s="21">
        <v>2000</v>
      </c>
      <c r="F98" s="21"/>
      <c r="G98" s="21"/>
      <c r="H98" s="21">
        <f>E98+F98-G98</f>
        <v>2000</v>
      </c>
    </row>
    <row r="99" spans="1:9" ht="17.25">
      <c r="A99" s="90" t="s">
        <v>133</v>
      </c>
      <c r="B99" s="90"/>
      <c r="C99" s="90"/>
      <c r="D99" s="90"/>
      <c r="E99" s="91">
        <f>SUM(E95,E83,E77,E63,E35,E32,E29,E26,E18,E15,E10,E72,E80,E23)</f>
        <v>7972477</v>
      </c>
      <c r="F99" s="91">
        <f>SUM(F95,F83,F77,F63,F35,F32,F29,F26,F18,F15,F10,F72,F80,F23)</f>
        <v>39047</v>
      </c>
      <c r="G99" s="91">
        <f>SUM(G95,G83,G77,G63,G35,G32,G29,G26,G18,G15,G10,G72,G80,G23)</f>
        <v>0</v>
      </c>
      <c r="H99" s="91">
        <f>SUM(H95,H83,H77,H63,H35,H32,H29,H26,H18,H15,H10,H72,H80,H23)</f>
        <v>8011524</v>
      </c>
      <c r="I99"/>
    </row>
  </sheetData>
  <mergeCells count="49">
    <mergeCell ref="A5:H5"/>
    <mergeCell ref="A7:C7"/>
    <mergeCell ref="D7:D8"/>
    <mergeCell ref="E7:E8"/>
    <mergeCell ref="F7:F8"/>
    <mergeCell ref="G7:G8"/>
    <mergeCell ref="H7:H8"/>
    <mergeCell ref="B10:D10"/>
    <mergeCell ref="C11:D11"/>
    <mergeCell ref="C13:D13"/>
    <mergeCell ref="B15:D15"/>
    <mergeCell ref="C16:D16"/>
    <mergeCell ref="B18:D18"/>
    <mergeCell ref="C19:D19"/>
    <mergeCell ref="B23:D23"/>
    <mergeCell ref="C24:D24"/>
    <mergeCell ref="B26:D26"/>
    <mergeCell ref="C27:D27"/>
    <mergeCell ref="B29:D29"/>
    <mergeCell ref="C30:D30"/>
    <mergeCell ref="B32:D32"/>
    <mergeCell ref="C33:D33"/>
    <mergeCell ref="B35:D35"/>
    <mergeCell ref="C36:D36"/>
    <mergeCell ref="C38:D38"/>
    <mergeCell ref="C47:D47"/>
    <mergeCell ref="C58:D58"/>
    <mergeCell ref="C60:D60"/>
    <mergeCell ref="B63:D63"/>
    <mergeCell ref="C64:D64"/>
    <mergeCell ref="C66:D66"/>
    <mergeCell ref="C68:D68"/>
    <mergeCell ref="C70:D70"/>
    <mergeCell ref="B72:D72"/>
    <mergeCell ref="C73:D73"/>
    <mergeCell ref="C75:D75"/>
    <mergeCell ref="B77:D77"/>
    <mergeCell ref="C78:D78"/>
    <mergeCell ref="B80:D80"/>
    <mergeCell ref="C81:D81"/>
    <mergeCell ref="B83:D83"/>
    <mergeCell ref="C84:D84"/>
    <mergeCell ref="C86:D86"/>
    <mergeCell ref="C88:D88"/>
    <mergeCell ref="C91:D91"/>
    <mergeCell ref="C93:D93"/>
    <mergeCell ref="B95:D95"/>
    <mergeCell ref="C96:D96"/>
    <mergeCell ref="A99:D99"/>
  </mergeCells>
  <printOptions horizontalCentered="1"/>
  <pageMargins left="0.7875" right="0.39375" top="0.7875" bottom="0.2361111111111111" header="0.5118055555555555" footer="0.5118055555555555"/>
  <pageSetup horizontalDpi="300" verticalDpi="300" orientation="landscape" paperSize="9" scale="74"/>
  <rowBreaks count="2" manualBreakCount="2">
    <brk id="31" max="255" man="1"/>
    <brk id="7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7"/>
  <sheetViews>
    <sheetView zoomScale="90" zoomScaleNormal="90" zoomScaleSheetLayoutView="55" workbookViewId="0" topLeftCell="A250">
      <selection activeCell="J250" sqref="J250"/>
    </sheetView>
  </sheetViews>
  <sheetFormatPr defaultColWidth="9.00390625" defaultRowHeight="12.75"/>
  <cols>
    <col min="1" max="1" width="6.00390625" style="92" customWidth="1"/>
    <col min="2" max="2" width="8.50390625" style="93" customWidth="1"/>
    <col min="3" max="3" width="6.125" style="93" customWidth="1"/>
    <col min="4" max="4" width="65.50390625" style="93" customWidth="1"/>
    <col min="5" max="5" width="17.75390625" style="93" customWidth="1"/>
    <col min="6" max="6" width="15.50390625" style="93" customWidth="1"/>
    <col min="7" max="7" width="13.125" style="93" customWidth="1"/>
    <col min="8" max="8" width="17.75390625" style="93" customWidth="1"/>
    <col min="9" max="9" width="1.37890625" style="93" customWidth="1"/>
    <col min="10" max="241" width="9.00390625" style="93" customWidth="1"/>
    <col min="242" max="243" width="9.00390625" style="2" customWidth="1"/>
  </cols>
  <sheetData>
    <row r="1" spans="5:9" ht="12.75">
      <c r="E1" s="3" t="s">
        <v>134</v>
      </c>
      <c r="F1" s="3"/>
      <c r="G1" s="3"/>
      <c r="H1" s="3"/>
      <c r="I1" s="3"/>
    </row>
    <row r="2" spans="5:9" ht="12.75">
      <c r="E2" s="3" t="s">
        <v>1</v>
      </c>
      <c r="F2" s="3"/>
      <c r="G2" s="3"/>
      <c r="H2" s="3"/>
      <c r="I2" s="3"/>
    </row>
    <row r="3" spans="5:9" ht="12.75">
      <c r="E3" s="4" t="s">
        <v>2</v>
      </c>
      <c r="F3" s="4"/>
      <c r="G3" s="4"/>
      <c r="H3" s="4"/>
      <c r="I3" s="4"/>
    </row>
    <row r="4" ht="9" customHeight="1"/>
    <row r="5" spans="1:256" s="95" customFormat="1" ht="17.25">
      <c r="A5" s="94" t="s">
        <v>135</v>
      </c>
      <c r="B5" s="94"/>
      <c r="C5" s="94"/>
      <c r="D5" s="94"/>
      <c r="E5" s="94"/>
      <c r="F5" s="94"/>
      <c r="G5" s="94"/>
      <c r="H5" s="94"/>
      <c r="I5" s="94"/>
      <c r="IH5" s="2"/>
      <c r="II5" s="2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95" customFormat="1" ht="10.5" customHeight="1">
      <c r="A6" s="96"/>
      <c r="B6" s="96"/>
      <c r="C6" s="96"/>
      <c r="D6" s="96"/>
      <c r="E6"/>
      <c r="F6"/>
      <c r="G6"/>
      <c r="H6"/>
      <c r="I6"/>
      <c r="IH6" s="2"/>
      <c r="II6" s="2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99" customFormat="1" ht="15" customHeight="1">
      <c r="A7" s="7" t="s">
        <v>10</v>
      </c>
      <c r="B7" s="7" t="s">
        <v>11</v>
      </c>
      <c r="C7" s="7" t="s">
        <v>12</v>
      </c>
      <c r="D7" s="7" t="s">
        <v>136</v>
      </c>
      <c r="E7" s="97" t="s">
        <v>137</v>
      </c>
      <c r="F7" s="97" t="s">
        <v>7</v>
      </c>
      <c r="G7" s="97" t="s">
        <v>8</v>
      </c>
      <c r="H7" s="97" t="s">
        <v>9</v>
      </c>
      <c r="I7" s="98"/>
      <c r="IH7" s="2"/>
      <c r="II7" s="2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99" customFormat="1" ht="15">
      <c r="A8" s="7"/>
      <c r="B8" s="7"/>
      <c r="C8" s="7"/>
      <c r="D8" s="7"/>
      <c r="E8" s="97"/>
      <c r="F8" s="97"/>
      <c r="G8" s="97"/>
      <c r="H8" s="97"/>
      <c r="I8" s="98"/>
      <c r="IH8" s="2"/>
      <c r="II8" s="2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99" customFormat="1" ht="15">
      <c r="A9" s="7"/>
      <c r="B9" s="7"/>
      <c r="C9" s="7"/>
      <c r="D9" s="7"/>
      <c r="E9" s="97"/>
      <c r="F9" s="97"/>
      <c r="G9" s="97"/>
      <c r="H9" s="97"/>
      <c r="I9" s="98"/>
      <c r="IH9" s="2"/>
      <c r="II9" s="2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02" customFormat="1" ht="12.75">
      <c r="A10" s="10">
        <v>1</v>
      </c>
      <c r="B10" s="10">
        <v>2</v>
      </c>
      <c r="C10" s="100">
        <v>3</v>
      </c>
      <c r="D10" s="10">
        <v>4</v>
      </c>
      <c r="E10" s="10">
        <v>6</v>
      </c>
      <c r="F10" s="10"/>
      <c r="G10" s="10"/>
      <c r="H10" s="10"/>
      <c r="I10" s="101"/>
      <c r="IH10" s="2"/>
      <c r="II10" s="2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07" customFormat="1" ht="15">
      <c r="A11" s="103" t="s">
        <v>13</v>
      </c>
      <c r="B11" s="73" t="s">
        <v>14</v>
      </c>
      <c r="C11" s="73"/>
      <c r="D11" s="73"/>
      <c r="E11" s="104">
        <f>SUM(E12,E14,E16)</f>
        <v>1143400</v>
      </c>
      <c r="F11" s="104">
        <f>SUM(F12,F14,F16)</f>
        <v>0</v>
      </c>
      <c r="G11" s="104">
        <f>SUM(G12,G14,G16)</f>
        <v>0</v>
      </c>
      <c r="H11" s="104">
        <f>SUM(H12,H14,H16)</f>
        <v>1143400</v>
      </c>
      <c r="I11" s="105"/>
      <c r="J11" s="106"/>
      <c r="IH11" s="2"/>
      <c r="II11" s="2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11" customFormat="1" ht="13.5">
      <c r="A12" s="108"/>
      <c r="B12" s="15" t="s">
        <v>138</v>
      </c>
      <c r="C12" s="16" t="s">
        <v>139</v>
      </c>
      <c r="D12" s="16"/>
      <c r="E12" s="17">
        <f>SUM(E13:E13)</f>
        <v>85000</v>
      </c>
      <c r="F12" s="17">
        <f>SUM(F13:F13)</f>
        <v>0</v>
      </c>
      <c r="G12" s="17">
        <f>SUM(G13:G13)</f>
        <v>0</v>
      </c>
      <c r="H12" s="17">
        <f>SUM(H13:H13)</f>
        <v>85000</v>
      </c>
      <c r="I12" s="109"/>
      <c r="J12" s="110"/>
      <c r="IH12" s="2"/>
      <c r="II12" s="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16" customFormat="1" ht="12.75">
      <c r="A13" s="108"/>
      <c r="B13" s="18"/>
      <c r="C13" s="112">
        <v>6050</v>
      </c>
      <c r="D13" s="113" t="s">
        <v>140</v>
      </c>
      <c r="E13" s="114">
        <v>85000</v>
      </c>
      <c r="F13" s="114"/>
      <c r="G13" s="114"/>
      <c r="H13" s="114">
        <f>E13+F13-G13</f>
        <v>85000</v>
      </c>
      <c r="I13" s="115"/>
      <c r="J13" s="4"/>
      <c r="IH13" s="2"/>
      <c r="II13" s="2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0" ht="12.75">
      <c r="A14" s="108"/>
      <c r="B14" s="15" t="s">
        <v>141</v>
      </c>
      <c r="C14" s="50" t="s">
        <v>142</v>
      </c>
      <c r="D14" s="50"/>
      <c r="E14" s="17">
        <f>SUM(E15)</f>
        <v>8400</v>
      </c>
      <c r="F14" s="17">
        <f>SUM(F15)</f>
        <v>0</v>
      </c>
      <c r="G14" s="17">
        <f>SUM(G15)</f>
        <v>0</v>
      </c>
      <c r="H14" s="17">
        <f>SUM(H15)</f>
        <v>8400</v>
      </c>
      <c r="I14" s="109"/>
      <c r="J14" s="92"/>
    </row>
    <row r="15" spans="1:10" ht="25.5" customHeight="1">
      <c r="A15" s="108"/>
      <c r="B15" s="52"/>
      <c r="C15" s="117">
        <v>2850</v>
      </c>
      <c r="D15" s="19" t="s">
        <v>143</v>
      </c>
      <c r="E15" s="118">
        <v>8400</v>
      </c>
      <c r="F15" s="118"/>
      <c r="G15" s="118"/>
      <c r="H15" s="114">
        <f>E15+F15-G15</f>
        <v>8400</v>
      </c>
      <c r="I15" s="115"/>
      <c r="J15" s="92"/>
    </row>
    <row r="16" spans="1:10" ht="12.75">
      <c r="A16" s="108"/>
      <c r="B16" s="15" t="s">
        <v>15</v>
      </c>
      <c r="C16" s="16" t="s">
        <v>16</v>
      </c>
      <c r="D16" s="16"/>
      <c r="E16" s="17">
        <f>SUM(E17:E18)</f>
        <v>1050000</v>
      </c>
      <c r="F16" s="17">
        <f>SUM(F17:F18)</f>
        <v>0</v>
      </c>
      <c r="G16" s="17">
        <f>SUM(G17:G18)</f>
        <v>0</v>
      </c>
      <c r="H16" s="17">
        <f>SUM(H17:H18)</f>
        <v>1050000</v>
      </c>
      <c r="I16" s="109"/>
      <c r="J16" s="92"/>
    </row>
    <row r="17" spans="1:10" ht="12.75">
      <c r="A17" s="108"/>
      <c r="B17" s="119"/>
      <c r="C17" s="120">
        <v>6058</v>
      </c>
      <c r="D17" s="113" t="s">
        <v>140</v>
      </c>
      <c r="E17" s="114">
        <v>625000</v>
      </c>
      <c r="F17" s="114"/>
      <c r="G17" s="114"/>
      <c r="H17" s="114">
        <f>E17+F17-G17</f>
        <v>625000</v>
      </c>
      <c r="I17" s="115"/>
      <c r="J17" s="92"/>
    </row>
    <row r="18" spans="1:10" ht="12.75">
      <c r="A18" s="108"/>
      <c r="B18" s="52"/>
      <c r="C18" s="120">
        <v>6059</v>
      </c>
      <c r="D18" s="113" t="s">
        <v>140</v>
      </c>
      <c r="E18" s="114">
        <v>425000</v>
      </c>
      <c r="F18" s="114"/>
      <c r="G18" s="114"/>
      <c r="H18" s="114">
        <f>E18+F18-G18</f>
        <v>425000</v>
      </c>
      <c r="I18" s="115"/>
      <c r="J18" s="92"/>
    </row>
    <row r="19" spans="1:10" ht="14.25">
      <c r="A19" s="103" t="s">
        <v>144</v>
      </c>
      <c r="B19" s="121" t="s">
        <v>145</v>
      </c>
      <c r="C19" s="121"/>
      <c r="D19" s="121"/>
      <c r="E19" s="104">
        <f>SUM(E20)</f>
        <v>50000</v>
      </c>
      <c r="F19" s="104">
        <f>SUM(F20)</f>
        <v>0</v>
      </c>
      <c r="G19" s="104">
        <f>SUM(G20)</f>
        <v>0</v>
      </c>
      <c r="H19" s="104">
        <f>SUM(H20)</f>
        <v>50000</v>
      </c>
      <c r="I19" s="105"/>
      <c r="J19" s="92"/>
    </row>
    <row r="20" spans="1:10" ht="13.5">
      <c r="A20" s="28"/>
      <c r="B20" s="29" t="s">
        <v>146</v>
      </c>
      <c r="C20" s="81" t="s">
        <v>147</v>
      </c>
      <c r="D20" s="81"/>
      <c r="E20" s="31">
        <f>SUM(E21:E21)</f>
        <v>50000</v>
      </c>
      <c r="F20" s="31">
        <f>SUM(F21:F21)</f>
        <v>0</v>
      </c>
      <c r="G20" s="31">
        <f>SUM(G21:G21)</f>
        <v>0</v>
      </c>
      <c r="H20" s="31">
        <f>SUM(H21:H21)</f>
        <v>50000</v>
      </c>
      <c r="I20" s="122"/>
      <c r="J20" s="92"/>
    </row>
    <row r="21" spans="1:10" ht="13.5">
      <c r="A21" s="28"/>
      <c r="B21" s="88"/>
      <c r="C21" s="7">
        <v>4300</v>
      </c>
      <c r="D21" s="123" t="s">
        <v>148</v>
      </c>
      <c r="E21" s="118">
        <v>50000</v>
      </c>
      <c r="F21" s="118"/>
      <c r="G21" s="118"/>
      <c r="H21" s="20">
        <f>E21+F21-G21</f>
        <v>50000</v>
      </c>
      <c r="I21" s="124"/>
      <c r="J21" s="92"/>
    </row>
    <row r="22" spans="1:10" ht="13.5">
      <c r="A22" s="72">
        <v>600</v>
      </c>
      <c r="B22" s="73" t="s">
        <v>149</v>
      </c>
      <c r="C22" s="73"/>
      <c r="D22" s="73"/>
      <c r="E22" s="104">
        <f>SUM(E23)</f>
        <v>295000</v>
      </c>
      <c r="F22" s="104">
        <f>SUM(F23)</f>
        <v>0</v>
      </c>
      <c r="G22" s="104">
        <f>SUM(G23)</f>
        <v>0</v>
      </c>
      <c r="H22" s="104">
        <f>SUM(H23)</f>
        <v>295000</v>
      </c>
      <c r="I22" s="105"/>
      <c r="J22" s="92"/>
    </row>
    <row r="23" spans="1:10" ht="12.75" customHeight="1">
      <c r="A23" s="125"/>
      <c r="B23" s="15" t="s">
        <v>150</v>
      </c>
      <c r="C23" s="50" t="s">
        <v>151</v>
      </c>
      <c r="D23" s="50"/>
      <c r="E23" s="17">
        <f>SUM(E24:E26)</f>
        <v>295000</v>
      </c>
      <c r="F23" s="17">
        <f>SUM(F24:F26)</f>
        <v>0</v>
      </c>
      <c r="G23" s="17">
        <f>SUM(G24:G26)</f>
        <v>0</v>
      </c>
      <c r="H23" s="17">
        <f>SUM(H24:H26)</f>
        <v>295000</v>
      </c>
      <c r="I23" s="109"/>
      <c r="J23" s="92"/>
    </row>
    <row r="24" spans="1:256" s="111" customFormat="1" ht="12.75" customHeight="1">
      <c r="A24" s="125"/>
      <c r="B24" s="126"/>
      <c r="C24" s="7">
        <v>4210</v>
      </c>
      <c r="D24" s="123" t="s">
        <v>152</v>
      </c>
      <c r="E24" s="127">
        <v>5000</v>
      </c>
      <c r="F24" s="127"/>
      <c r="G24" s="127"/>
      <c r="H24" s="20">
        <f>E24+F24-G24</f>
        <v>5000</v>
      </c>
      <c r="I24" s="124"/>
      <c r="J24" s="110"/>
      <c r="IH24" s="2"/>
      <c r="II24" s="2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11" customFormat="1" ht="12.75" customHeight="1">
      <c r="A25" s="125"/>
      <c r="B25" s="126"/>
      <c r="C25" s="7">
        <v>4300</v>
      </c>
      <c r="D25" s="123" t="s">
        <v>148</v>
      </c>
      <c r="E25" s="127">
        <v>200000</v>
      </c>
      <c r="F25" s="127"/>
      <c r="G25" s="127"/>
      <c r="H25" s="20">
        <f>E25+F25-G25</f>
        <v>200000</v>
      </c>
      <c r="I25" s="124"/>
      <c r="J25" s="110"/>
      <c r="IH25" s="2"/>
      <c r="II25" s="2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11" customFormat="1" ht="12.75" customHeight="1">
      <c r="A26" s="125"/>
      <c r="B26" s="126"/>
      <c r="C26" s="120">
        <v>6050</v>
      </c>
      <c r="D26" s="113" t="s">
        <v>140</v>
      </c>
      <c r="E26" s="128">
        <v>90000</v>
      </c>
      <c r="F26" s="128"/>
      <c r="G26" s="128"/>
      <c r="H26" s="114">
        <f>E26+F26-G26</f>
        <v>90000</v>
      </c>
      <c r="I26" s="115"/>
      <c r="J26" s="110"/>
      <c r="IH26" s="2"/>
      <c r="II26" s="2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0" ht="13.5">
      <c r="A27" s="72">
        <v>630</v>
      </c>
      <c r="B27" s="73" t="s">
        <v>153</v>
      </c>
      <c r="C27" s="73"/>
      <c r="D27" s="73"/>
      <c r="E27" s="104">
        <f>SUM(E28)</f>
        <v>30943</v>
      </c>
      <c r="F27" s="104">
        <f>SUM(F28)</f>
        <v>20000</v>
      </c>
      <c r="G27" s="104">
        <f>SUM(G28)</f>
        <v>0</v>
      </c>
      <c r="H27" s="104">
        <f>SUM(H28)</f>
        <v>50943</v>
      </c>
      <c r="I27" s="105"/>
      <c r="J27" s="92"/>
    </row>
    <row r="28" spans="1:10" ht="12.75" customHeight="1">
      <c r="A28" s="125"/>
      <c r="B28" s="15" t="s">
        <v>154</v>
      </c>
      <c r="C28" s="50" t="s">
        <v>155</v>
      </c>
      <c r="D28" s="50"/>
      <c r="E28" s="17">
        <f>SUM(E29:E37)</f>
        <v>30943</v>
      </c>
      <c r="F28" s="17">
        <f>SUM(F29:F37)</f>
        <v>20000</v>
      </c>
      <c r="G28" s="17">
        <f>SUM(G29:G37)</f>
        <v>0</v>
      </c>
      <c r="H28" s="17">
        <f>SUM(H29:H37)</f>
        <v>50943</v>
      </c>
      <c r="I28" s="109"/>
      <c r="J28" s="92"/>
    </row>
    <row r="29" spans="1:10" ht="12.75" customHeight="1">
      <c r="A29" s="125"/>
      <c r="B29" s="14"/>
      <c r="C29" s="129">
        <v>2320</v>
      </c>
      <c r="D29" s="130" t="s">
        <v>156</v>
      </c>
      <c r="E29" s="127">
        <v>4500</v>
      </c>
      <c r="F29" s="127"/>
      <c r="G29" s="127"/>
      <c r="H29" s="20">
        <f>E29+F29-G29</f>
        <v>4500</v>
      </c>
      <c r="I29" s="124"/>
      <c r="J29" s="92"/>
    </row>
    <row r="30" spans="1:10" ht="12.75" customHeight="1">
      <c r="A30" s="125"/>
      <c r="B30" s="14"/>
      <c r="C30" s="7">
        <v>4010</v>
      </c>
      <c r="D30" s="123" t="s">
        <v>157</v>
      </c>
      <c r="E30" s="127">
        <f>1126*6+11</f>
        <v>6767</v>
      </c>
      <c r="F30" s="127"/>
      <c r="G30" s="127"/>
      <c r="H30" s="20">
        <f>E30+F30-G30</f>
        <v>6767</v>
      </c>
      <c r="I30" s="124"/>
      <c r="J30" s="92"/>
    </row>
    <row r="31" spans="1:256" s="107" customFormat="1" ht="12.75" customHeight="1">
      <c r="A31" s="125"/>
      <c r="B31" s="126"/>
      <c r="C31" s="7">
        <v>4100</v>
      </c>
      <c r="D31" s="131" t="s">
        <v>158</v>
      </c>
      <c r="E31" s="127">
        <v>1500</v>
      </c>
      <c r="F31" s="127"/>
      <c r="G31" s="127"/>
      <c r="H31" s="20">
        <f>E31+F31-G31</f>
        <v>1500</v>
      </c>
      <c r="I31" s="124"/>
      <c r="J31" s="106"/>
      <c r="IH31" s="2"/>
      <c r="II31" s="2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07" customFormat="1" ht="12.75" customHeight="1">
      <c r="A32" s="125"/>
      <c r="B32" s="126"/>
      <c r="C32" s="7">
        <v>4110</v>
      </c>
      <c r="D32" s="123" t="s">
        <v>159</v>
      </c>
      <c r="E32" s="127">
        <v>1020</v>
      </c>
      <c r="F32" s="127"/>
      <c r="G32" s="127"/>
      <c r="H32" s="20">
        <f>E32+F32-G32</f>
        <v>1020</v>
      </c>
      <c r="I32" s="124"/>
      <c r="J32" s="106"/>
      <c r="IH32" s="2"/>
      <c r="II32" s="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07" customFormat="1" ht="12.75" customHeight="1">
      <c r="A33" s="125"/>
      <c r="B33" s="126"/>
      <c r="C33" s="7">
        <v>4120</v>
      </c>
      <c r="D33" s="123" t="s">
        <v>160</v>
      </c>
      <c r="E33" s="127">
        <v>160</v>
      </c>
      <c r="F33" s="127"/>
      <c r="G33" s="127"/>
      <c r="H33" s="20">
        <f>E33+F33-G33</f>
        <v>160</v>
      </c>
      <c r="I33" s="124"/>
      <c r="J33" s="106"/>
      <c r="IH33" s="2"/>
      <c r="II33" s="2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11" customFormat="1" ht="12.75" customHeight="1">
      <c r="A34" s="125"/>
      <c r="B34" s="126"/>
      <c r="C34" s="7">
        <v>4210</v>
      </c>
      <c r="D34" s="123" t="s">
        <v>152</v>
      </c>
      <c r="E34" s="127">
        <v>13000</v>
      </c>
      <c r="F34" s="127">
        <v>20000</v>
      </c>
      <c r="G34" s="127"/>
      <c r="H34" s="20">
        <f>E34+F34-G34</f>
        <v>33000</v>
      </c>
      <c r="I34" s="124"/>
      <c r="J34" s="110"/>
      <c r="IH34" s="2"/>
      <c r="II34" s="2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10" ht="12.75" customHeight="1">
      <c r="A35" s="125"/>
      <c r="B35" s="126"/>
      <c r="C35" s="7">
        <v>4300</v>
      </c>
      <c r="D35" s="123" t="s">
        <v>161</v>
      </c>
      <c r="E35" s="127">
        <v>1000</v>
      </c>
      <c r="F35" s="127"/>
      <c r="G35" s="127"/>
      <c r="H35" s="20">
        <f>E35+F35-G35</f>
        <v>1000</v>
      </c>
      <c r="I35" s="124"/>
      <c r="J35" s="92"/>
    </row>
    <row r="36" spans="1:10" ht="12.75" customHeight="1">
      <c r="A36" s="125"/>
      <c r="B36" s="126"/>
      <c r="C36" s="7">
        <v>4430</v>
      </c>
      <c r="D36" s="123" t="s">
        <v>162</v>
      </c>
      <c r="E36" s="127">
        <v>2500</v>
      </c>
      <c r="F36" s="127"/>
      <c r="G36" s="127"/>
      <c r="H36" s="20">
        <f>E36+F36-G36</f>
        <v>2500</v>
      </c>
      <c r="I36" s="124"/>
      <c r="J36" s="92"/>
    </row>
    <row r="37" spans="1:10" ht="12.75" customHeight="1">
      <c r="A37" s="125"/>
      <c r="B37" s="126"/>
      <c r="C37" s="7">
        <v>4440</v>
      </c>
      <c r="D37" s="123" t="s">
        <v>163</v>
      </c>
      <c r="E37" s="127">
        <v>496</v>
      </c>
      <c r="F37" s="127"/>
      <c r="G37" s="127"/>
      <c r="H37" s="20">
        <f>E37+F37-G37</f>
        <v>496</v>
      </c>
      <c r="I37" s="124"/>
      <c r="J37" s="92"/>
    </row>
    <row r="38" spans="1:10" ht="12.75" customHeight="1">
      <c r="A38" s="103" t="s">
        <v>28</v>
      </c>
      <c r="B38" s="73" t="s">
        <v>29</v>
      </c>
      <c r="C38" s="73"/>
      <c r="D38" s="73"/>
      <c r="E38" s="104">
        <f>SUM(E39)</f>
        <v>25000</v>
      </c>
      <c r="F38" s="104">
        <f>SUM(F39)</f>
        <v>0</v>
      </c>
      <c r="G38" s="104">
        <f>SUM(G39)</f>
        <v>0</v>
      </c>
      <c r="H38" s="104">
        <f>SUM(H39)</f>
        <v>25000</v>
      </c>
      <c r="I38" s="105"/>
      <c r="J38" s="92"/>
    </row>
    <row r="39" spans="1:10" ht="12.75" customHeight="1">
      <c r="A39" s="34"/>
      <c r="B39" s="29" t="s">
        <v>30</v>
      </c>
      <c r="C39" s="35" t="s">
        <v>31</v>
      </c>
      <c r="D39" s="35"/>
      <c r="E39" s="31">
        <f>SUM(E40:E41)</f>
        <v>25000</v>
      </c>
      <c r="F39" s="31">
        <f>SUM(F40:F41)</f>
        <v>0</v>
      </c>
      <c r="G39" s="31">
        <f>SUM(G40:G41)</f>
        <v>0</v>
      </c>
      <c r="H39" s="31">
        <f>SUM(H40:H41)</f>
        <v>25000</v>
      </c>
      <c r="I39" s="122"/>
      <c r="J39" s="92"/>
    </row>
    <row r="40" spans="1:10" ht="12.75" customHeight="1">
      <c r="A40" s="34"/>
      <c r="B40" s="36"/>
      <c r="C40" s="7">
        <v>4430</v>
      </c>
      <c r="D40" s="123" t="s">
        <v>162</v>
      </c>
      <c r="E40" s="118">
        <v>5000</v>
      </c>
      <c r="F40" s="118"/>
      <c r="G40" s="118"/>
      <c r="H40" s="20">
        <f>E40+F40-G40</f>
        <v>5000</v>
      </c>
      <c r="I40" s="124"/>
      <c r="J40" s="92"/>
    </row>
    <row r="41" spans="1:10" ht="12.75" customHeight="1">
      <c r="A41" s="34"/>
      <c r="B41" s="88"/>
      <c r="C41" s="120">
        <v>6050</v>
      </c>
      <c r="D41" s="113" t="s">
        <v>140</v>
      </c>
      <c r="E41" s="128">
        <v>20000</v>
      </c>
      <c r="F41" s="128"/>
      <c r="G41" s="128"/>
      <c r="H41" s="114">
        <f>E41+F41-G41</f>
        <v>20000</v>
      </c>
      <c r="I41" s="115"/>
      <c r="J41" s="92"/>
    </row>
    <row r="42" spans="1:10" ht="12.75" customHeight="1">
      <c r="A42" s="103" t="s">
        <v>37</v>
      </c>
      <c r="B42" s="73" t="s">
        <v>38</v>
      </c>
      <c r="C42" s="73"/>
      <c r="D42" s="73"/>
      <c r="E42" s="104">
        <f>SUM(E43)</f>
        <v>2500</v>
      </c>
      <c r="F42" s="104">
        <f>SUM(F43)</f>
        <v>0</v>
      </c>
      <c r="G42" s="104">
        <f>SUM(G43)</f>
        <v>0</v>
      </c>
      <c r="H42" s="104">
        <f>SUM(H43)</f>
        <v>2500</v>
      </c>
      <c r="I42" s="105"/>
      <c r="J42" s="92"/>
    </row>
    <row r="43" spans="1:10" ht="12.75" customHeight="1">
      <c r="A43" s="40"/>
      <c r="B43" s="29" t="s">
        <v>39</v>
      </c>
      <c r="C43" s="30" t="s">
        <v>40</v>
      </c>
      <c r="D43" s="30"/>
      <c r="E43" s="31">
        <f>SUM(E44:E44)</f>
        <v>2500</v>
      </c>
      <c r="F43" s="31">
        <f>SUM(F44:F44)</f>
        <v>0</v>
      </c>
      <c r="G43" s="31">
        <f>SUM(G44:G44)</f>
        <v>0</v>
      </c>
      <c r="H43" s="31">
        <f>SUM(H44:H44)</f>
        <v>2500</v>
      </c>
      <c r="I43" s="122"/>
      <c r="J43" s="92"/>
    </row>
    <row r="44" spans="1:10" ht="12.75" customHeight="1">
      <c r="A44" s="60"/>
      <c r="B44" s="33"/>
      <c r="C44" s="71">
        <v>4170</v>
      </c>
      <c r="D44" s="58" t="s">
        <v>164</v>
      </c>
      <c r="E44" s="118">
        <v>2500</v>
      </c>
      <c r="F44" s="118"/>
      <c r="G44" s="118"/>
      <c r="H44" s="20">
        <f>E44+F44-G44</f>
        <v>2500</v>
      </c>
      <c r="I44" s="115"/>
      <c r="J44" s="92"/>
    </row>
    <row r="45" spans="1:10" ht="13.5">
      <c r="A45" s="72">
        <v>750</v>
      </c>
      <c r="B45" s="73" t="s">
        <v>165</v>
      </c>
      <c r="C45" s="73"/>
      <c r="D45" s="73"/>
      <c r="E45" s="104">
        <f>SUM(E46,E52,E57)</f>
        <v>1063806</v>
      </c>
      <c r="F45" s="104">
        <f>SUM(F46,F52,F57)</f>
        <v>0</v>
      </c>
      <c r="G45" s="104">
        <f>SUM(G46,G52,G57)</f>
        <v>0</v>
      </c>
      <c r="H45" s="104">
        <f>SUM(H46,H52,H57)</f>
        <v>1063806</v>
      </c>
      <c r="I45" s="105"/>
      <c r="J45" s="92"/>
    </row>
    <row r="46" spans="1:10" ht="12.75" customHeight="1">
      <c r="A46" s="119"/>
      <c r="B46" s="76">
        <v>75011</v>
      </c>
      <c r="C46" s="50" t="s">
        <v>46</v>
      </c>
      <c r="D46" s="50"/>
      <c r="E46" s="17">
        <f>SUM(E47:E51)</f>
        <v>25192</v>
      </c>
      <c r="F46" s="17">
        <f>SUM(F47:F51)</f>
        <v>0</v>
      </c>
      <c r="G46" s="17">
        <f>SUM(G47:G51)</f>
        <v>0</v>
      </c>
      <c r="H46" s="17">
        <f>SUM(H47:H51)</f>
        <v>25192</v>
      </c>
      <c r="I46" s="109"/>
      <c r="J46" s="92"/>
    </row>
    <row r="47" spans="1:256" s="107" customFormat="1" ht="12.75" customHeight="1">
      <c r="A47" s="119"/>
      <c r="B47" s="132"/>
      <c r="C47" s="7">
        <v>4010</v>
      </c>
      <c r="D47" s="123" t="s">
        <v>157</v>
      </c>
      <c r="E47" s="127">
        <v>18860</v>
      </c>
      <c r="F47" s="127"/>
      <c r="G47" s="127"/>
      <c r="H47" s="20">
        <f>E47+F47-G47</f>
        <v>18860</v>
      </c>
      <c r="I47" s="124"/>
      <c r="J47" s="106"/>
      <c r="IH47" s="2"/>
      <c r="II47" s="2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11" customFormat="1" ht="12.75" customHeight="1">
      <c r="A48" s="119"/>
      <c r="B48" s="132"/>
      <c r="C48" s="7">
        <v>4040</v>
      </c>
      <c r="D48" s="123" t="s">
        <v>166</v>
      </c>
      <c r="E48" s="127">
        <v>1820</v>
      </c>
      <c r="F48" s="127"/>
      <c r="G48" s="127"/>
      <c r="H48" s="20">
        <f>E48+F48-G48</f>
        <v>1820</v>
      </c>
      <c r="I48" s="124"/>
      <c r="J48" s="110"/>
      <c r="IH48" s="2"/>
      <c r="II48" s="2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0" ht="12.75" customHeight="1">
      <c r="A49" s="119"/>
      <c r="B49" s="132"/>
      <c r="C49" s="7">
        <v>4110</v>
      </c>
      <c r="D49" s="123" t="s">
        <v>159</v>
      </c>
      <c r="E49" s="127">
        <v>3250</v>
      </c>
      <c r="F49" s="127"/>
      <c r="G49" s="127"/>
      <c r="H49" s="20">
        <f>E49+F49-G49</f>
        <v>3250</v>
      </c>
      <c r="I49" s="124"/>
      <c r="J49" s="92"/>
    </row>
    <row r="50" spans="1:10" ht="12.75" customHeight="1">
      <c r="A50" s="119"/>
      <c r="B50" s="132"/>
      <c r="C50" s="7">
        <v>4120</v>
      </c>
      <c r="D50" s="123" t="s">
        <v>160</v>
      </c>
      <c r="E50" s="127">
        <v>462</v>
      </c>
      <c r="F50" s="127"/>
      <c r="G50" s="127"/>
      <c r="H50" s="20">
        <f>E50+F50-G50</f>
        <v>462</v>
      </c>
      <c r="I50" s="124"/>
      <c r="J50" s="92"/>
    </row>
    <row r="51" spans="1:10" ht="12.75" customHeight="1">
      <c r="A51" s="119"/>
      <c r="B51" s="133"/>
      <c r="C51" s="7">
        <v>4440</v>
      </c>
      <c r="D51" s="123" t="s">
        <v>163</v>
      </c>
      <c r="E51" s="127">
        <v>800</v>
      </c>
      <c r="F51" s="127"/>
      <c r="G51" s="127"/>
      <c r="H51" s="20">
        <f>E51+F51-G51</f>
        <v>800</v>
      </c>
      <c r="I51" s="124"/>
      <c r="J51" s="92"/>
    </row>
    <row r="52" spans="1:10" ht="12.75" customHeight="1">
      <c r="A52" s="119"/>
      <c r="B52" s="49">
        <v>75022</v>
      </c>
      <c r="C52" s="50" t="s">
        <v>167</v>
      </c>
      <c r="D52" s="50"/>
      <c r="E52" s="17">
        <f>SUM(E53:E56)</f>
        <v>40000</v>
      </c>
      <c r="F52" s="17">
        <f>SUM(F53:F56)</f>
        <v>0</v>
      </c>
      <c r="G52" s="17">
        <f>SUM(G53:G56)</f>
        <v>0</v>
      </c>
      <c r="H52" s="17">
        <f>SUM(H53:H56)</f>
        <v>40000</v>
      </c>
      <c r="I52" s="109"/>
      <c r="J52" s="92"/>
    </row>
    <row r="53" spans="1:10" ht="12.75" customHeight="1">
      <c r="A53" s="119"/>
      <c r="B53" s="119"/>
      <c r="C53" s="117">
        <v>3030</v>
      </c>
      <c r="D53" s="123" t="s">
        <v>168</v>
      </c>
      <c r="E53" s="118">
        <v>30000</v>
      </c>
      <c r="F53" s="118"/>
      <c r="G53" s="118"/>
      <c r="H53" s="20">
        <f>E53+F53-G53</f>
        <v>30000</v>
      </c>
      <c r="I53" s="124"/>
      <c r="J53" s="92"/>
    </row>
    <row r="54" spans="1:256" s="111" customFormat="1" ht="12.75" customHeight="1">
      <c r="A54" s="119"/>
      <c r="B54" s="119"/>
      <c r="C54" s="117">
        <v>4210</v>
      </c>
      <c r="D54" s="123" t="s">
        <v>152</v>
      </c>
      <c r="E54" s="118">
        <v>4000</v>
      </c>
      <c r="F54" s="118"/>
      <c r="G54" s="118"/>
      <c r="H54" s="20">
        <f>E54+F54-G54</f>
        <v>4000</v>
      </c>
      <c r="I54" s="124"/>
      <c r="J54" s="110"/>
      <c r="IH54" s="2"/>
      <c r="II54" s="2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0" ht="12.75" customHeight="1">
      <c r="A55" s="119"/>
      <c r="B55" s="119"/>
      <c r="C55" s="117">
        <v>4300</v>
      </c>
      <c r="D55" s="123" t="s">
        <v>169</v>
      </c>
      <c r="E55" s="118">
        <v>5000</v>
      </c>
      <c r="F55" s="118"/>
      <c r="G55" s="118"/>
      <c r="H55" s="20">
        <f>E55+F55-G55</f>
        <v>5000</v>
      </c>
      <c r="I55" s="124"/>
      <c r="J55" s="92"/>
    </row>
    <row r="56" spans="1:10" ht="12.75" customHeight="1">
      <c r="A56" s="119"/>
      <c r="B56" s="52"/>
      <c r="C56" s="117">
        <v>4410</v>
      </c>
      <c r="D56" s="123" t="s">
        <v>170</v>
      </c>
      <c r="E56" s="118">
        <v>1000</v>
      </c>
      <c r="F56" s="118"/>
      <c r="G56" s="118"/>
      <c r="H56" s="20">
        <f>E56+F56-G56</f>
        <v>1000</v>
      </c>
      <c r="I56" s="124"/>
      <c r="J56" s="92"/>
    </row>
    <row r="57" spans="1:10" ht="12.75" customHeight="1">
      <c r="A57" s="119"/>
      <c r="B57" s="49">
        <v>75023</v>
      </c>
      <c r="C57" s="50" t="s">
        <v>171</v>
      </c>
      <c r="D57" s="50"/>
      <c r="E57" s="17">
        <f>SUM(E58:E77)</f>
        <v>998614</v>
      </c>
      <c r="F57" s="17">
        <f>SUM(F58:F77)</f>
        <v>0</v>
      </c>
      <c r="G57" s="17">
        <f>SUM(G58:G77)</f>
        <v>0</v>
      </c>
      <c r="H57" s="17">
        <f>SUM(H58:H77)</f>
        <v>998614</v>
      </c>
      <c r="I57" s="109"/>
      <c r="J57" s="92"/>
    </row>
    <row r="58" spans="1:10" ht="12.75" customHeight="1">
      <c r="A58" s="119"/>
      <c r="B58" s="119"/>
      <c r="C58" s="7">
        <v>3020</v>
      </c>
      <c r="D58" s="123" t="s">
        <v>172</v>
      </c>
      <c r="E58" s="118">
        <v>3000</v>
      </c>
      <c r="F58" s="118"/>
      <c r="G58" s="118"/>
      <c r="H58" s="20">
        <f>E58+F58-G58</f>
        <v>3000</v>
      </c>
      <c r="I58" s="124"/>
      <c r="J58" s="92"/>
    </row>
    <row r="59" spans="1:10" ht="12.75" customHeight="1">
      <c r="A59" s="119"/>
      <c r="B59" s="119"/>
      <c r="C59" s="71">
        <v>3040</v>
      </c>
      <c r="D59" s="134" t="s">
        <v>173</v>
      </c>
      <c r="E59" s="118">
        <v>13000</v>
      </c>
      <c r="F59" s="118"/>
      <c r="G59" s="118"/>
      <c r="H59" s="20">
        <f>E59+F59-G59</f>
        <v>13000</v>
      </c>
      <c r="I59" s="124"/>
      <c r="J59" s="92"/>
    </row>
    <row r="60" spans="1:10" ht="12.75" customHeight="1">
      <c r="A60" s="119"/>
      <c r="B60" s="125"/>
      <c r="C60" s="117">
        <v>4010</v>
      </c>
      <c r="D60" s="123" t="s">
        <v>157</v>
      </c>
      <c r="E60" s="118">
        <v>630000</v>
      </c>
      <c r="F60" s="118"/>
      <c r="G60" s="118"/>
      <c r="H60" s="20">
        <f>E60+F60-G60</f>
        <v>630000</v>
      </c>
      <c r="I60" s="124"/>
      <c r="J60" s="92"/>
    </row>
    <row r="61" spans="1:10" ht="12.75" customHeight="1">
      <c r="A61" s="119"/>
      <c r="B61" s="125"/>
      <c r="C61" s="117">
        <v>4040</v>
      </c>
      <c r="D61" s="123" t="s">
        <v>166</v>
      </c>
      <c r="E61" s="118">
        <v>44500</v>
      </c>
      <c r="F61" s="118"/>
      <c r="G61" s="118"/>
      <c r="H61" s="20">
        <f>E61+F61-G61</f>
        <v>44500</v>
      </c>
      <c r="I61" s="124"/>
      <c r="J61" s="92"/>
    </row>
    <row r="62" spans="1:10" ht="12.75" customHeight="1">
      <c r="A62" s="119"/>
      <c r="B62" s="125"/>
      <c r="C62" s="117">
        <v>4110</v>
      </c>
      <c r="D62" s="123" t="s">
        <v>159</v>
      </c>
      <c r="E62" s="118">
        <f>94500+2600</f>
        <v>97100</v>
      </c>
      <c r="F62" s="118"/>
      <c r="G62" s="118"/>
      <c r="H62" s="20">
        <f>E62+F62-G62</f>
        <v>97100</v>
      </c>
      <c r="I62" s="124"/>
      <c r="J62" s="92"/>
    </row>
    <row r="63" spans="1:10" ht="12.75" customHeight="1">
      <c r="A63" s="119"/>
      <c r="B63" s="125"/>
      <c r="C63" s="117">
        <v>4120</v>
      </c>
      <c r="D63" s="123" t="s">
        <v>160</v>
      </c>
      <c r="E63" s="118">
        <f>15400+500</f>
        <v>15900</v>
      </c>
      <c r="F63" s="118"/>
      <c r="G63" s="118"/>
      <c r="H63" s="20">
        <f>E63+F63-G63</f>
        <v>15900</v>
      </c>
      <c r="I63" s="124"/>
      <c r="J63" s="92"/>
    </row>
    <row r="64" spans="1:10" ht="12.75" customHeight="1">
      <c r="A64" s="119"/>
      <c r="B64" s="125"/>
      <c r="C64" s="71">
        <v>4170</v>
      </c>
      <c r="D64" s="58" t="s">
        <v>164</v>
      </c>
      <c r="E64" s="118">
        <v>15000</v>
      </c>
      <c r="F64" s="118"/>
      <c r="G64" s="118"/>
      <c r="H64" s="20">
        <f>E64+F64-G64</f>
        <v>15000</v>
      </c>
      <c r="I64" s="124"/>
      <c r="J64" s="92"/>
    </row>
    <row r="65" spans="1:10" ht="12.75" customHeight="1">
      <c r="A65" s="119"/>
      <c r="B65" s="125"/>
      <c r="C65" s="117">
        <v>4210</v>
      </c>
      <c r="D65" s="123" t="s">
        <v>152</v>
      </c>
      <c r="E65" s="118">
        <v>50000</v>
      </c>
      <c r="F65" s="118"/>
      <c r="G65" s="118"/>
      <c r="H65" s="20">
        <f>E65+F65-G65</f>
        <v>50000</v>
      </c>
      <c r="I65" s="124"/>
      <c r="J65" s="92"/>
    </row>
    <row r="66" spans="1:10" ht="12.75" customHeight="1">
      <c r="A66" s="119"/>
      <c r="B66" s="125"/>
      <c r="C66" s="117">
        <v>4260</v>
      </c>
      <c r="D66" s="123" t="s">
        <v>174</v>
      </c>
      <c r="E66" s="118">
        <v>6000</v>
      </c>
      <c r="F66" s="118"/>
      <c r="G66" s="118"/>
      <c r="H66" s="20">
        <f>E66+F66-G66</f>
        <v>6000</v>
      </c>
      <c r="I66" s="124"/>
      <c r="J66" s="92"/>
    </row>
    <row r="67" spans="1:10" ht="12.75" customHeight="1">
      <c r="A67" s="119"/>
      <c r="B67" s="125"/>
      <c r="C67" s="117">
        <v>4300</v>
      </c>
      <c r="D67" s="123" t="s">
        <v>169</v>
      </c>
      <c r="E67" s="118">
        <v>50000</v>
      </c>
      <c r="F67" s="118"/>
      <c r="G67" s="118"/>
      <c r="H67" s="20">
        <f>E67+F67-G67</f>
        <v>50000</v>
      </c>
      <c r="I67" s="124"/>
      <c r="J67" s="92"/>
    </row>
    <row r="68" spans="1:10" ht="12.75" customHeight="1">
      <c r="A68" s="119"/>
      <c r="B68" s="125"/>
      <c r="C68" s="117">
        <v>4350</v>
      </c>
      <c r="D68" s="123" t="s">
        <v>175</v>
      </c>
      <c r="E68" s="118">
        <v>3000</v>
      </c>
      <c r="F68" s="118"/>
      <c r="G68" s="118"/>
      <c r="H68" s="20">
        <f>E68+F68-G68</f>
        <v>3000</v>
      </c>
      <c r="I68" s="124"/>
      <c r="J68" s="92"/>
    </row>
    <row r="69" spans="1:10" ht="12.75" customHeight="1">
      <c r="A69" s="119"/>
      <c r="B69" s="125"/>
      <c r="C69" s="117">
        <v>4360</v>
      </c>
      <c r="D69" s="123" t="s">
        <v>176</v>
      </c>
      <c r="E69" s="118">
        <v>3000</v>
      </c>
      <c r="F69" s="118"/>
      <c r="G69" s="118"/>
      <c r="H69" s="20">
        <f>E69+F69-G69</f>
        <v>3000</v>
      </c>
      <c r="I69" s="124"/>
      <c r="J69" s="92"/>
    </row>
    <row r="70" spans="1:10" ht="12.75" customHeight="1">
      <c r="A70" s="119"/>
      <c r="B70" s="125"/>
      <c r="C70" s="117">
        <v>4370</v>
      </c>
      <c r="D70" s="123" t="s">
        <v>177</v>
      </c>
      <c r="E70" s="118">
        <v>9000</v>
      </c>
      <c r="F70" s="118"/>
      <c r="G70" s="118"/>
      <c r="H70" s="20">
        <f>E70+F70-G70</f>
        <v>9000</v>
      </c>
      <c r="I70" s="124"/>
      <c r="J70" s="92"/>
    </row>
    <row r="71" spans="1:10" ht="12.75" customHeight="1">
      <c r="A71" s="119"/>
      <c r="B71" s="125"/>
      <c r="C71" s="117">
        <v>4410</v>
      </c>
      <c r="D71" s="123" t="s">
        <v>170</v>
      </c>
      <c r="E71" s="118">
        <v>15000</v>
      </c>
      <c r="F71" s="118"/>
      <c r="G71" s="118"/>
      <c r="H71" s="20">
        <f>E71+F71-G71</f>
        <v>15000</v>
      </c>
      <c r="I71" s="124"/>
      <c r="J71" s="92"/>
    </row>
    <row r="72" spans="1:10" ht="12.75" customHeight="1">
      <c r="A72" s="119"/>
      <c r="B72" s="125"/>
      <c r="C72" s="117">
        <v>4430</v>
      </c>
      <c r="D72" s="123" t="s">
        <v>162</v>
      </c>
      <c r="E72" s="118">
        <v>2500</v>
      </c>
      <c r="F72" s="118"/>
      <c r="G72" s="118"/>
      <c r="H72" s="20">
        <f>E72+F72-G72</f>
        <v>2500</v>
      </c>
      <c r="I72" s="124"/>
      <c r="J72" s="92"/>
    </row>
    <row r="73" spans="1:10" ht="12.75" customHeight="1">
      <c r="A73" s="119"/>
      <c r="B73" s="125"/>
      <c r="C73" s="117">
        <v>4440</v>
      </c>
      <c r="D73" s="123" t="s">
        <v>163</v>
      </c>
      <c r="E73" s="118">
        <f>10580+5290+248+496</f>
        <v>16614</v>
      </c>
      <c r="F73" s="118"/>
      <c r="G73" s="118"/>
      <c r="H73" s="20">
        <f>E73+F73-G73</f>
        <v>16614</v>
      </c>
      <c r="I73" s="124"/>
      <c r="J73" s="92"/>
    </row>
    <row r="74" spans="1:10" ht="12.75" customHeight="1">
      <c r="A74" s="119"/>
      <c r="B74" s="125"/>
      <c r="C74" s="117">
        <v>4700</v>
      </c>
      <c r="D74" s="123" t="s">
        <v>178</v>
      </c>
      <c r="E74" s="118">
        <v>10000</v>
      </c>
      <c r="F74" s="118"/>
      <c r="G74" s="118"/>
      <c r="H74" s="20">
        <f>E74+F74-G74</f>
        <v>10000</v>
      </c>
      <c r="I74" s="124"/>
      <c r="J74" s="92"/>
    </row>
    <row r="75" spans="1:10" ht="24.75">
      <c r="A75" s="119"/>
      <c r="B75" s="125"/>
      <c r="C75" s="117">
        <v>4740</v>
      </c>
      <c r="D75" s="19" t="s">
        <v>179</v>
      </c>
      <c r="E75" s="118">
        <v>5000</v>
      </c>
      <c r="F75" s="118"/>
      <c r="G75" s="118"/>
      <c r="H75" s="20">
        <f>E75+F75-G75</f>
        <v>5000</v>
      </c>
      <c r="I75" s="124"/>
      <c r="J75" s="92"/>
    </row>
    <row r="76" spans="1:10" ht="12.75">
      <c r="A76" s="119"/>
      <c r="B76" s="125"/>
      <c r="C76" s="117">
        <v>4750</v>
      </c>
      <c r="D76" s="19" t="s">
        <v>180</v>
      </c>
      <c r="E76" s="118">
        <v>5000</v>
      </c>
      <c r="F76" s="118"/>
      <c r="G76" s="118"/>
      <c r="H76" s="20">
        <f>E76+F76-G76</f>
        <v>5000</v>
      </c>
      <c r="I76" s="124"/>
      <c r="J76" s="92"/>
    </row>
    <row r="77" spans="1:10" ht="12.75" customHeight="1">
      <c r="A77" s="119"/>
      <c r="B77" s="125"/>
      <c r="C77" s="120">
        <v>6050</v>
      </c>
      <c r="D77" s="113" t="s">
        <v>140</v>
      </c>
      <c r="E77" s="135">
        <v>5000</v>
      </c>
      <c r="F77" s="135"/>
      <c r="G77" s="135"/>
      <c r="H77" s="114">
        <f>E77+F77-G77</f>
        <v>5000</v>
      </c>
      <c r="I77" s="115"/>
      <c r="J77" s="92"/>
    </row>
    <row r="78" spans="1:10" ht="30.75" customHeight="1">
      <c r="A78" s="72">
        <v>751</v>
      </c>
      <c r="B78" s="136" t="s">
        <v>181</v>
      </c>
      <c r="C78" s="136"/>
      <c r="D78" s="136"/>
      <c r="E78" s="104">
        <f>SUM(E79)</f>
        <v>800</v>
      </c>
      <c r="F78" s="104">
        <f>SUM(F79)</f>
        <v>0</v>
      </c>
      <c r="G78" s="104">
        <f>SUM(G79)</f>
        <v>0</v>
      </c>
      <c r="H78" s="104">
        <f>SUM(H79)</f>
        <v>800</v>
      </c>
      <c r="I78" s="105"/>
      <c r="J78" s="92"/>
    </row>
    <row r="79" spans="1:10" ht="12.75">
      <c r="A79" s="119"/>
      <c r="B79" s="49">
        <v>75101</v>
      </c>
      <c r="C79" s="16" t="s">
        <v>182</v>
      </c>
      <c r="D79" s="16"/>
      <c r="E79" s="17">
        <f>SUM(E80:E81)</f>
        <v>800</v>
      </c>
      <c r="F79" s="17">
        <f>SUM(F80:F81)</f>
        <v>0</v>
      </c>
      <c r="G79" s="17">
        <f>SUM(G80:G81)</f>
        <v>0</v>
      </c>
      <c r="H79" s="17">
        <f>SUM(H80:H81)</f>
        <v>800</v>
      </c>
      <c r="I79" s="109"/>
      <c r="J79" s="92"/>
    </row>
    <row r="80" spans="1:10" ht="12.75">
      <c r="A80" s="119"/>
      <c r="B80" s="119"/>
      <c r="C80" s="71">
        <v>4170</v>
      </c>
      <c r="D80" s="58" t="s">
        <v>164</v>
      </c>
      <c r="E80" s="127">
        <v>400</v>
      </c>
      <c r="F80" s="127"/>
      <c r="G80" s="127"/>
      <c r="H80" s="20">
        <f>E80+F80-G80</f>
        <v>400</v>
      </c>
      <c r="I80" s="124"/>
      <c r="J80" s="92"/>
    </row>
    <row r="81" spans="1:256" s="111" customFormat="1" ht="12.75" customHeight="1">
      <c r="A81" s="52"/>
      <c r="B81" s="52"/>
      <c r="C81" s="117">
        <v>4210</v>
      </c>
      <c r="D81" s="123" t="s">
        <v>152</v>
      </c>
      <c r="E81" s="127">
        <v>400</v>
      </c>
      <c r="F81" s="127"/>
      <c r="G81" s="127"/>
      <c r="H81" s="20">
        <f>E81+F81-G81</f>
        <v>400</v>
      </c>
      <c r="I81" s="124"/>
      <c r="J81" s="110"/>
      <c r="IH81" s="2"/>
      <c r="II81" s="2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07" customFormat="1" ht="15">
      <c r="A82" s="72">
        <v>754</v>
      </c>
      <c r="B82" s="136" t="s">
        <v>51</v>
      </c>
      <c r="C82" s="136"/>
      <c r="D82" s="136"/>
      <c r="E82" s="104">
        <f>SUM(E83,E90,E94,E92)</f>
        <v>40400</v>
      </c>
      <c r="F82" s="104">
        <f>SUM(F83,F90,F94,F92)</f>
        <v>0</v>
      </c>
      <c r="G82" s="104">
        <f>SUM(G83,G90,G94,G92)</f>
        <v>0</v>
      </c>
      <c r="H82" s="104">
        <f>SUM(H83,H90,H94,H92)</f>
        <v>40400</v>
      </c>
      <c r="I82" s="105"/>
      <c r="J82" s="106"/>
      <c r="IH82" s="2"/>
      <c r="II82" s="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11" customFormat="1" ht="12.75" customHeight="1">
      <c r="A83" s="48"/>
      <c r="B83" s="49">
        <v>75412</v>
      </c>
      <c r="C83" s="50" t="s">
        <v>183</v>
      </c>
      <c r="D83" s="50"/>
      <c r="E83" s="17">
        <f>SUM(E84:E89)</f>
        <v>28000</v>
      </c>
      <c r="F83" s="17">
        <f>SUM(F84:F89)</f>
        <v>0</v>
      </c>
      <c r="G83" s="17">
        <f>SUM(G84:G89)</f>
        <v>0</v>
      </c>
      <c r="H83" s="17">
        <f>SUM(H84:H89)</f>
        <v>28000</v>
      </c>
      <c r="I83" s="109"/>
      <c r="J83" s="110"/>
      <c r="IH83" s="2"/>
      <c r="II83" s="2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11" customFormat="1" ht="12.75" customHeight="1">
      <c r="A84" s="48"/>
      <c r="B84" s="119"/>
      <c r="C84" s="137">
        <v>3030</v>
      </c>
      <c r="D84" s="138" t="s">
        <v>168</v>
      </c>
      <c r="E84" s="118">
        <v>3000</v>
      </c>
      <c r="F84" s="118"/>
      <c r="G84" s="118"/>
      <c r="H84" s="20">
        <f>E84+F84-G84</f>
        <v>3000</v>
      </c>
      <c r="I84" s="124"/>
      <c r="J84" s="110"/>
      <c r="IH84" s="2"/>
      <c r="II84" s="2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11" customFormat="1" ht="12.75" customHeight="1">
      <c r="A85" s="48"/>
      <c r="B85" s="119"/>
      <c r="C85" s="71">
        <v>4170</v>
      </c>
      <c r="D85" s="58" t="s">
        <v>164</v>
      </c>
      <c r="E85" s="118">
        <v>2000</v>
      </c>
      <c r="F85" s="118"/>
      <c r="G85" s="118"/>
      <c r="H85" s="20">
        <f>E85+F85-G85</f>
        <v>2000</v>
      </c>
      <c r="I85" s="124"/>
      <c r="J85" s="110"/>
      <c r="IH85" s="2"/>
      <c r="II85" s="2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10" ht="12.75" customHeight="1">
      <c r="A86" s="48"/>
      <c r="B86" s="119"/>
      <c r="C86" s="117">
        <v>4210</v>
      </c>
      <c r="D86" s="123" t="s">
        <v>152</v>
      </c>
      <c r="E86" s="118">
        <v>10000</v>
      </c>
      <c r="F86" s="118"/>
      <c r="G86" s="118"/>
      <c r="H86" s="20">
        <f>E86+F86-G86</f>
        <v>10000</v>
      </c>
      <c r="I86" s="124"/>
      <c r="J86" s="92"/>
    </row>
    <row r="87" spans="1:10" ht="12.75" customHeight="1">
      <c r="A87" s="48"/>
      <c r="B87" s="119"/>
      <c r="C87" s="117">
        <v>4260</v>
      </c>
      <c r="D87" s="123" t="s">
        <v>174</v>
      </c>
      <c r="E87" s="118">
        <v>5000</v>
      </c>
      <c r="F87" s="118"/>
      <c r="G87" s="118"/>
      <c r="H87" s="20">
        <f>E87+F87-G87</f>
        <v>5000</v>
      </c>
      <c r="I87" s="124"/>
      <c r="J87" s="92"/>
    </row>
    <row r="88" spans="1:10" ht="12.75" customHeight="1">
      <c r="A88" s="48"/>
      <c r="B88" s="119"/>
      <c r="C88" s="117">
        <v>4300</v>
      </c>
      <c r="D88" s="123" t="s">
        <v>169</v>
      </c>
      <c r="E88" s="118">
        <v>5000</v>
      </c>
      <c r="F88" s="118"/>
      <c r="G88" s="118"/>
      <c r="H88" s="20">
        <f>E88+F88-G88</f>
        <v>5000</v>
      </c>
      <c r="I88" s="124"/>
      <c r="J88" s="92"/>
    </row>
    <row r="89" spans="1:10" ht="12.75" customHeight="1">
      <c r="A89" s="48"/>
      <c r="B89" s="119"/>
      <c r="C89" s="117">
        <v>4430</v>
      </c>
      <c r="D89" s="123" t="s">
        <v>162</v>
      </c>
      <c r="E89" s="118">
        <v>3000</v>
      </c>
      <c r="F89" s="118"/>
      <c r="G89" s="118"/>
      <c r="H89" s="20">
        <f>E89+F89-G89</f>
        <v>3000</v>
      </c>
      <c r="I89" s="124"/>
      <c r="J89" s="92"/>
    </row>
    <row r="90" spans="1:10" ht="12.75" customHeight="1">
      <c r="A90" s="48"/>
      <c r="B90" s="49">
        <v>75414</v>
      </c>
      <c r="C90" s="50" t="s">
        <v>52</v>
      </c>
      <c r="D90" s="50"/>
      <c r="E90" s="17">
        <f>SUM(E91:E91)</f>
        <v>1000</v>
      </c>
      <c r="F90" s="17">
        <f>SUM(F91:F91)</f>
        <v>0</v>
      </c>
      <c r="G90" s="17">
        <f>SUM(G91:G91)</f>
        <v>0</v>
      </c>
      <c r="H90" s="17">
        <f>SUM(H91:H91)</f>
        <v>1000</v>
      </c>
      <c r="I90" s="109"/>
      <c r="J90" s="92"/>
    </row>
    <row r="91" spans="1:256" s="107" customFormat="1" ht="12.75" customHeight="1">
      <c r="A91" s="48"/>
      <c r="B91" s="52"/>
      <c r="C91" s="7">
        <v>4210</v>
      </c>
      <c r="D91" s="123" t="s">
        <v>152</v>
      </c>
      <c r="E91" s="118">
        <v>1000</v>
      </c>
      <c r="F91" s="118"/>
      <c r="G91" s="118"/>
      <c r="H91" s="20">
        <f>E91+F91-G91</f>
        <v>1000</v>
      </c>
      <c r="I91" s="124"/>
      <c r="J91" s="106"/>
      <c r="IH91" s="2"/>
      <c r="II91" s="2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07" customFormat="1" ht="12.75" customHeight="1">
      <c r="A92" s="48"/>
      <c r="B92" s="49">
        <v>75421</v>
      </c>
      <c r="C92" s="50" t="s">
        <v>184</v>
      </c>
      <c r="D92" s="50"/>
      <c r="E92" s="17">
        <f>SUM(E93:E93)</f>
        <v>10000</v>
      </c>
      <c r="F92" s="17">
        <f>SUM(F93:F93)</f>
        <v>0</v>
      </c>
      <c r="G92" s="17">
        <f>SUM(G93:G93)</f>
        <v>0</v>
      </c>
      <c r="H92" s="17">
        <f>SUM(H93:H93)</f>
        <v>10000</v>
      </c>
      <c r="I92" s="109"/>
      <c r="J92" s="106"/>
      <c r="IH92" s="2"/>
      <c r="II92" s="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07" customFormat="1" ht="12.75" customHeight="1">
      <c r="A93" s="48"/>
      <c r="B93" s="52"/>
      <c r="C93" s="7">
        <v>4810</v>
      </c>
      <c r="D93" s="123" t="s">
        <v>185</v>
      </c>
      <c r="E93" s="118">
        <v>10000</v>
      </c>
      <c r="F93" s="118"/>
      <c r="G93" s="118"/>
      <c r="H93" s="20">
        <f>E93+F93-G93</f>
        <v>10000</v>
      </c>
      <c r="I93" s="124"/>
      <c r="J93" s="106"/>
      <c r="IH93" s="2"/>
      <c r="II93" s="2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07" customFormat="1" ht="12.75" customHeight="1">
      <c r="A94" s="48"/>
      <c r="B94" s="49">
        <v>75495</v>
      </c>
      <c r="C94" s="50" t="s">
        <v>19</v>
      </c>
      <c r="D94" s="50"/>
      <c r="E94" s="17">
        <f>SUM(E95:E95)</f>
        <v>1400</v>
      </c>
      <c r="F94" s="17">
        <f>SUM(F95:F95)</f>
        <v>0</v>
      </c>
      <c r="G94" s="17">
        <f>SUM(G95:G95)</f>
        <v>0</v>
      </c>
      <c r="H94" s="17">
        <f>SUM(H95:H95)</f>
        <v>1400</v>
      </c>
      <c r="I94" s="109"/>
      <c r="J94" s="106"/>
      <c r="IH94" s="2"/>
      <c r="II94" s="2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07" customFormat="1" ht="12.75" customHeight="1">
      <c r="A95" s="51"/>
      <c r="B95" s="52"/>
      <c r="C95" s="117">
        <v>4300</v>
      </c>
      <c r="D95" s="123" t="s">
        <v>169</v>
      </c>
      <c r="E95" s="118">
        <v>1400</v>
      </c>
      <c r="F95" s="118"/>
      <c r="G95" s="118"/>
      <c r="H95" s="20">
        <f>E95+F95-G95</f>
        <v>1400</v>
      </c>
      <c r="I95" s="124"/>
      <c r="J95" s="106"/>
      <c r="IH95" s="2"/>
      <c r="II95" s="2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07" customFormat="1" ht="45.75" customHeight="1">
      <c r="A96" s="103" t="s">
        <v>53</v>
      </c>
      <c r="B96" s="136" t="s">
        <v>54</v>
      </c>
      <c r="C96" s="136"/>
      <c r="D96" s="136"/>
      <c r="E96" s="104">
        <f>SUM(E97)</f>
        <v>30000</v>
      </c>
      <c r="F96" s="104">
        <f>SUM(F97)</f>
        <v>0</v>
      </c>
      <c r="G96" s="104">
        <f>SUM(G97)</f>
        <v>0</v>
      </c>
      <c r="H96" s="104">
        <f>SUM(H97)</f>
        <v>30000</v>
      </c>
      <c r="I96" s="105"/>
      <c r="J96" s="106"/>
      <c r="IH96" s="2"/>
      <c r="II96" s="2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07" customFormat="1" ht="12.75" customHeight="1">
      <c r="A97" s="45"/>
      <c r="B97" s="139">
        <v>75647</v>
      </c>
      <c r="C97" s="140" t="s">
        <v>186</v>
      </c>
      <c r="D97" s="140"/>
      <c r="E97" s="17">
        <f>SUM(E98:E99)</f>
        <v>30000</v>
      </c>
      <c r="F97" s="17">
        <f>SUM(F98:F99)</f>
        <v>0</v>
      </c>
      <c r="G97" s="17">
        <f>SUM(G98:G99)</f>
        <v>0</v>
      </c>
      <c r="H97" s="17">
        <f>SUM(H98:H99)</f>
        <v>30000</v>
      </c>
      <c r="I97" s="109"/>
      <c r="J97" s="106"/>
      <c r="IH97" s="2"/>
      <c r="II97" s="2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07" customFormat="1" ht="12.75" customHeight="1">
      <c r="A98" s="45"/>
      <c r="B98" s="141"/>
      <c r="C98" s="7">
        <v>4100</v>
      </c>
      <c r="D98" s="131" t="s">
        <v>158</v>
      </c>
      <c r="E98" s="118">
        <v>25000</v>
      </c>
      <c r="F98" s="118"/>
      <c r="G98" s="118"/>
      <c r="H98" s="20">
        <f>E98+F98-G98</f>
        <v>25000</v>
      </c>
      <c r="I98" s="124"/>
      <c r="J98" s="106"/>
      <c r="IH98" s="2"/>
      <c r="II98" s="2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07" customFormat="1" ht="12.75" customHeight="1">
      <c r="A99" s="45"/>
      <c r="B99" s="141"/>
      <c r="C99" s="117">
        <v>4300</v>
      </c>
      <c r="D99" s="123" t="s">
        <v>169</v>
      </c>
      <c r="E99" s="118">
        <v>5000</v>
      </c>
      <c r="F99" s="118"/>
      <c r="G99" s="118"/>
      <c r="H99" s="20">
        <f>E99+F99-G99</f>
        <v>5000</v>
      </c>
      <c r="I99" s="124"/>
      <c r="J99" s="106"/>
      <c r="IH99" s="2"/>
      <c r="II99" s="2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11" customFormat="1" ht="13.5">
      <c r="A100" s="72">
        <v>757</v>
      </c>
      <c r="B100" s="73" t="s">
        <v>187</v>
      </c>
      <c r="C100" s="73"/>
      <c r="D100" s="73"/>
      <c r="E100" s="104">
        <f>SUM(E101)</f>
        <v>20000</v>
      </c>
      <c r="F100" s="104">
        <f>SUM(F101)</f>
        <v>0</v>
      </c>
      <c r="G100" s="104">
        <f>SUM(G101)</f>
        <v>0</v>
      </c>
      <c r="H100" s="104">
        <f>SUM(H101)</f>
        <v>20000</v>
      </c>
      <c r="I100" s="105"/>
      <c r="J100" s="110"/>
      <c r="IH100" s="2"/>
      <c r="II100" s="2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10" ht="12.75" customHeight="1">
      <c r="A101" s="48"/>
      <c r="B101" s="76">
        <v>75702</v>
      </c>
      <c r="C101" s="142" t="s">
        <v>188</v>
      </c>
      <c r="D101" s="142"/>
      <c r="E101" s="17">
        <f>SUM(E102)</f>
        <v>20000</v>
      </c>
      <c r="F101" s="17">
        <f>SUM(F102)</f>
        <v>0</v>
      </c>
      <c r="G101" s="17">
        <f>SUM(G102)</f>
        <v>0</v>
      </c>
      <c r="H101" s="17">
        <f>SUM(H102)</f>
        <v>20000</v>
      </c>
      <c r="I101" s="109"/>
      <c r="J101" s="92"/>
    </row>
    <row r="102" spans="1:256" s="107" customFormat="1" ht="26.25" customHeight="1">
      <c r="A102" s="51"/>
      <c r="B102" s="143"/>
      <c r="C102" s="7">
        <v>8070</v>
      </c>
      <c r="D102" s="19" t="s">
        <v>189</v>
      </c>
      <c r="E102" s="118">
        <v>20000</v>
      </c>
      <c r="F102" s="118"/>
      <c r="G102" s="118"/>
      <c r="H102" s="20">
        <f>E102+F102-G102</f>
        <v>20000</v>
      </c>
      <c r="I102" s="124"/>
      <c r="J102" s="106"/>
      <c r="IH102" s="2"/>
      <c r="II102" s="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11" customFormat="1" ht="15.75" customHeight="1">
      <c r="A103" s="72">
        <v>758</v>
      </c>
      <c r="B103" s="73" t="s">
        <v>92</v>
      </c>
      <c r="C103" s="73"/>
      <c r="D103" s="73"/>
      <c r="E103" s="104">
        <f>SUM(E104)</f>
        <v>70000</v>
      </c>
      <c r="F103" s="104">
        <f>SUM(F104)</f>
        <v>0</v>
      </c>
      <c r="G103" s="104">
        <f>SUM(G104)</f>
        <v>20000</v>
      </c>
      <c r="H103" s="104">
        <f>SUM(H104)</f>
        <v>50000</v>
      </c>
      <c r="I103" s="105"/>
      <c r="J103" s="110"/>
      <c r="IH103" s="2"/>
      <c r="II103" s="2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10" ht="15">
      <c r="A104" s="48"/>
      <c r="B104" s="49">
        <v>75818</v>
      </c>
      <c r="C104" s="50" t="s">
        <v>190</v>
      </c>
      <c r="D104" s="50"/>
      <c r="E104" s="17">
        <f>SUM(E105)</f>
        <v>70000</v>
      </c>
      <c r="F104" s="17">
        <f>SUM(F105)</f>
        <v>0</v>
      </c>
      <c r="G104" s="17">
        <f>SUM(G105)</f>
        <v>20000</v>
      </c>
      <c r="H104" s="17">
        <f>SUM(H105)</f>
        <v>50000</v>
      </c>
      <c r="I104" s="109"/>
      <c r="J104" s="92"/>
    </row>
    <row r="105" spans="1:256" s="107" customFormat="1" ht="15">
      <c r="A105" s="51"/>
      <c r="B105" s="52"/>
      <c r="C105" s="7">
        <v>4810</v>
      </c>
      <c r="D105" s="123" t="s">
        <v>185</v>
      </c>
      <c r="E105" s="82">
        <v>70000</v>
      </c>
      <c r="F105" s="82"/>
      <c r="G105" s="82">
        <v>20000</v>
      </c>
      <c r="H105" s="20">
        <f>E105+F105-G105</f>
        <v>50000</v>
      </c>
      <c r="I105" s="124"/>
      <c r="J105" s="106"/>
      <c r="IH105" s="2"/>
      <c r="II105" s="2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107" customFormat="1" ht="15">
      <c r="A106" s="72">
        <v>801</v>
      </c>
      <c r="B106" s="73" t="s">
        <v>105</v>
      </c>
      <c r="C106" s="73"/>
      <c r="D106" s="73"/>
      <c r="E106" s="104">
        <f>SUM(E107,E127,E137,E158,E167,E171)</f>
        <v>2524131</v>
      </c>
      <c r="F106" s="104">
        <f>SUM(F107,F127,F137,F158,F167,F171)</f>
        <v>6580</v>
      </c>
      <c r="G106" s="104">
        <f>SUM(G107,G127,G137,G158,G167,G171)</f>
        <v>0</v>
      </c>
      <c r="H106" s="104">
        <f>SUM(H107,H127,H137,H158,H167,H171)</f>
        <v>2530711</v>
      </c>
      <c r="I106" s="105"/>
      <c r="J106" s="106"/>
      <c r="IH106" s="2"/>
      <c r="II106" s="2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07" customFormat="1" ht="12.75" customHeight="1">
      <c r="A107" s="48"/>
      <c r="B107" s="76">
        <v>80101</v>
      </c>
      <c r="C107" s="77" t="s">
        <v>106</v>
      </c>
      <c r="D107" s="77"/>
      <c r="E107" s="144">
        <f>SUM(E108:E126)</f>
        <v>1408539</v>
      </c>
      <c r="F107" s="144">
        <f>SUM(F108:F126)</f>
        <v>6580</v>
      </c>
      <c r="G107" s="145">
        <f>SUM(G108:G126)</f>
        <v>0</v>
      </c>
      <c r="H107" s="145">
        <f>SUM(H108:H126)</f>
        <v>1415119</v>
      </c>
      <c r="I107" s="146"/>
      <c r="J107" s="106"/>
      <c r="IH107" s="2"/>
      <c r="II107" s="2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07" customFormat="1" ht="12.75" customHeight="1">
      <c r="A108" s="48"/>
      <c r="B108" s="132"/>
      <c r="C108" s="7">
        <v>3020</v>
      </c>
      <c r="D108" s="147" t="s">
        <v>172</v>
      </c>
      <c r="E108" s="82">
        <f>2a!E7+2a!E27</f>
        <v>86050</v>
      </c>
      <c r="F108" s="82">
        <f>2a!F7+2a!F27</f>
        <v>0</v>
      </c>
      <c r="G108" s="82">
        <f>2a!G7+2a!G27</f>
        <v>0</v>
      </c>
      <c r="H108" s="20">
        <f>E108+F108-G108</f>
        <v>86050</v>
      </c>
      <c r="I108" s="124"/>
      <c r="J108" s="106"/>
      <c r="IH108" s="2"/>
      <c r="II108" s="2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07" customFormat="1" ht="12.75" customHeight="1">
      <c r="A109" s="48"/>
      <c r="B109" s="132"/>
      <c r="C109" s="117">
        <v>3040</v>
      </c>
      <c r="D109" s="148" t="s">
        <v>173</v>
      </c>
      <c r="E109" s="82">
        <f>2a!E8+2a!E28</f>
        <v>8500</v>
      </c>
      <c r="F109" s="82">
        <f>2a!F8+2a!F28</f>
        <v>0</v>
      </c>
      <c r="G109" s="82">
        <f>2a!G8+2a!G28</f>
        <v>0</v>
      </c>
      <c r="H109" s="20">
        <f>E109+F109-G109</f>
        <v>8500</v>
      </c>
      <c r="I109" s="124"/>
      <c r="J109" s="106"/>
      <c r="IH109" s="2"/>
      <c r="II109" s="2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07" customFormat="1" ht="12.75" customHeight="1">
      <c r="A110" s="48"/>
      <c r="B110" s="132"/>
      <c r="C110" s="7">
        <v>4010</v>
      </c>
      <c r="D110" s="147" t="s">
        <v>157</v>
      </c>
      <c r="E110" s="82">
        <f>2a!E9+2a!E29</f>
        <v>831205</v>
      </c>
      <c r="F110" s="82">
        <f>2a!F9+2a!F29</f>
        <v>6580</v>
      </c>
      <c r="G110" s="82">
        <f>2a!G9+2a!G29</f>
        <v>0</v>
      </c>
      <c r="H110" s="20">
        <f>E110+F110-G110</f>
        <v>837785</v>
      </c>
      <c r="I110" s="124"/>
      <c r="J110" s="106"/>
      <c r="IH110" s="2"/>
      <c r="II110" s="2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107" customFormat="1" ht="12.75" customHeight="1">
      <c r="A111" s="48"/>
      <c r="B111" s="132"/>
      <c r="C111" s="7">
        <v>4040</v>
      </c>
      <c r="D111" s="147" t="s">
        <v>191</v>
      </c>
      <c r="E111" s="82">
        <f>2a!E10+2a!E30</f>
        <v>71800</v>
      </c>
      <c r="F111" s="82">
        <f>2a!F10+2a!F30</f>
        <v>0</v>
      </c>
      <c r="G111" s="82">
        <f>2a!G10+2a!G30</f>
        <v>0</v>
      </c>
      <c r="H111" s="20">
        <f>E111+F111-G111</f>
        <v>71800</v>
      </c>
      <c r="I111" s="124"/>
      <c r="J111" s="106"/>
      <c r="IH111" s="2"/>
      <c r="II111" s="2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107" customFormat="1" ht="12.75" customHeight="1">
      <c r="A112" s="48"/>
      <c r="B112" s="132"/>
      <c r="C112" s="7">
        <v>4110</v>
      </c>
      <c r="D112" s="147" t="s">
        <v>159</v>
      </c>
      <c r="E112" s="82">
        <f>2a!E11+2a!E31</f>
        <v>143740</v>
      </c>
      <c r="F112" s="82">
        <f>2a!F11+2a!F31</f>
        <v>0</v>
      </c>
      <c r="G112" s="82">
        <f>2a!G11+2a!G31</f>
        <v>0</v>
      </c>
      <c r="H112" s="20">
        <f>E112+F112-G112</f>
        <v>143740</v>
      </c>
      <c r="I112" s="124"/>
      <c r="J112" s="106"/>
      <c r="IH112" s="2"/>
      <c r="II112" s="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107" customFormat="1" ht="12.75" customHeight="1">
      <c r="A113" s="48"/>
      <c r="B113" s="132"/>
      <c r="C113" s="7">
        <v>4120</v>
      </c>
      <c r="D113" s="147" t="s">
        <v>160</v>
      </c>
      <c r="E113" s="82">
        <f>2a!E12+2a!E32</f>
        <v>23380</v>
      </c>
      <c r="F113" s="82">
        <f>2a!F12+2a!F32</f>
        <v>0</v>
      </c>
      <c r="G113" s="82">
        <f>2a!G12+2a!G32</f>
        <v>0</v>
      </c>
      <c r="H113" s="20">
        <f>E113+F113-G113</f>
        <v>23380</v>
      </c>
      <c r="I113" s="124"/>
      <c r="J113" s="106"/>
      <c r="IH113" s="2"/>
      <c r="II113" s="2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07" customFormat="1" ht="12.75" customHeight="1">
      <c r="A114" s="48"/>
      <c r="B114" s="132"/>
      <c r="C114" s="7">
        <v>4210</v>
      </c>
      <c r="D114" s="147" t="s">
        <v>152</v>
      </c>
      <c r="E114" s="82">
        <f>2a!E13+2a!E33</f>
        <v>91500</v>
      </c>
      <c r="F114" s="82">
        <f>2a!F13+2a!F33</f>
        <v>0</v>
      </c>
      <c r="G114" s="82">
        <f>2a!G13+2a!G33</f>
        <v>0</v>
      </c>
      <c r="H114" s="20">
        <f>E114+F114-G114</f>
        <v>91500</v>
      </c>
      <c r="I114" s="124"/>
      <c r="J114" s="106"/>
      <c r="IH114" s="2"/>
      <c r="II114" s="2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07" customFormat="1" ht="12.75" customHeight="1">
      <c r="A115" s="48"/>
      <c r="B115" s="132"/>
      <c r="C115" s="7">
        <v>4240</v>
      </c>
      <c r="D115" s="147" t="s">
        <v>192</v>
      </c>
      <c r="E115" s="82">
        <f>2a!E14+2a!E34</f>
        <v>2500</v>
      </c>
      <c r="F115" s="82">
        <f>2a!F14+2a!F34</f>
        <v>0</v>
      </c>
      <c r="G115" s="82">
        <f>2a!G14+2a!G34</f>
        <v>0</v>
      </c>
      <c r="H115" s="20">
        <f>E115+F115-G115</f>
        <v>2500</v>
      </c>
      <c r="I115" s="124"/>
      <c r="J115" s="106"/>
      <c r="IH115" s="2"/>
      <c r="II115" s="2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107" customFormat="1" ht="12.75" customHeight="1">
      <c r="A116" s="48"/>
      <c r="B116" s="132"/>
      <c r="C116" s="7">
        <v>4260</v>
      </c>
      <c r="D116" s="147" t="s">
        <v>174</v>
      </c>
      <c r="E116" s="82">
        <f>2a!E15+2a!E35</f>
        <v>12500</v>
      </c>
      <c r="F116" s="82">
        <f>2a!F15+2a!F35</f>
        <v>0</v>
      </c>
      <c r="G116" s="82">
        <f>2a!G15+2a!G35</f>
        <v>0</v>
      </c>
      <c r="H116" s="20">
        <f>E116+F116-G116</f>
        <v>12500</v>
      </c>
      <c r="I116" s="124"/>
      <c r="J116" s="106"/>
      <c r="IH116" s="2"/>
      <c r="II116" s="2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107" customFormat="1" ht="12.75" customHeight="1">
      <c r="A117" s="48"/>
      <c r="B117" s="132"/>
      <c r="C117" s="117">
        <v>4270</v>
      </c>
      <c r="D117" s="123" t="s">
        <v>193</v>
      </c>
      <c r="E117" s="82">
        <f>2a!E16+2a!E36</f>
        <v>30000</v>
      </c>
      <c r="F117" s="82">
        <f>2a!F16+2a!F36</f>
        <v>0</v>
      </c>
      <c r="G117" s="82">
        <f>2a!G16+2a!G36</f>
        <v>0</v>
      </c>
      <c r="H117" s="20">
        <f>E117+F117-G117</f>
        <v>30000</v>
      </c>
      <c r="I117" s="124"/>
      <c r="J117" s="106"/>
      <c r="IH117" s="2"/>
      <c r="II117" s="2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107" customFormat="1" ht="12.75" customHeight="1">
      <c r="A118" s="48"/>
      <c r="B118" s="132"/>
      <c r="C118" s="117">
        <v>4280</v>
      </c>
      <c r="D118" s="123" t="s">
        <v>194</v>
      </c>
      <c r="E118" s="82">
        <f>2a!E17+2a!E37</f>
        <v>2000</v>
      </c>
      <c r="F118" s="82">
        <f>2a!F17+2a!F37</f>
        <v>0</v>
      </c>
      <c r="G118" s="82">
        <f>2a!G17+2a!G37</f>
        <v>0</v>
      </c>
      <c r="H118" s="20">
        <f>E118+F118-G118</f>
        <v>2000</v>
      </c>
      <c r="I118" s="124"/>
      <c r="J118" s="106"/>
      <c r="IH118" s="2"/>
      <c r="II118" s="2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107" customFormat="1" ht="12.75" customHeight="1">
      <c r="A119" s="48"/>
      <c r="B119" s="132"/>
      <c r="C119" s="7">
        <v>4300</v>
      </c>
      <c r="D119" s="147" t="s">
        <v>169</v>
      </c>
      <c r="E119" s="82">
        <f>2a!E18+2a!E38</f>
        <v>18000</v>
      </c>
      <c r="F119" s="82">
        <f>2a!F18+2a!F38</f>
        <v>0</v>
      </c>
      <c r="G119" s="82">
        <f>2a!G18+2a!G38</f>
        <v>0</v>
      </c>
      <c r="H119" s="20">
        <f>E119+F119-G119</f>
        <v>18000</v>
      </c>
      <c r="I119" s="124"/>
      <c r="J119" s="106"/>
      <c r="IH119" s="2"/>
      <c r="II119" s="2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107" customFormat="1" ht="12.75" customHeight="1">
      <c r="A120" s="48"/>
      <c r="B120" s="132"/>
      <c r="C120" s="117">
        <v>4350</v>
      </c>
      <c r="D120" s="123" t="s">
        <v>175</v>
      </c>
      <c r="E120" s="82">
        <f>2a!E19+2a!E39</f>
        <v>3000</v>
      </c>
      <c r="F120" s="82">
        <f>2a!F19+2a!F39</f>
        <v>0</v>
      </c>
      <c r="G120" s="82">
        <f>2a!G19+2a!G39</f>
        <v>0</v>
      </c>
      <c r="H120" s="20">
        <f>E120+F120-G120</f>
        <v>3000</v>
      </c>
      <c r="I120" s="124"/>
      <c r="J120" s="106"/>
      <c r="IH120" s="2"/>
      <c r="II120" s="2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07" customFormat="1" ht="12.75" customHeight="1">
      <c r="A121" s="48"/>
      <c r="B121" s="132"/>
      <c r="C121" s="117">
        <v>4370</v>
      </c>
      <c r="D121" s="123" t="s">
        <v>177</v>
      </c>
      <c r="E121" s="82">
        <f>2a!E20+2a!E40</f>
        <v>4500</v>
      </c>
      <c r="F121" s="82">
        <f>2a!F20+2a!F40</f>
        <v>0</v>
      </c>
      <c r="G121" s="82">
        <f>2a!G20+2a!G40</f>
        <v>0</v>
      </c>
      <c r="H121" s="20">
        <f>E121+F121-G121</f>
        <v>4500</v>
      </c>
      <c r="I121" s="124"/>
      <c r="J121" s="106"/>
      <c r="IH121" s="2"/>
      <c r="II121" s="2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107" customFormat="1" ht="12.75" customHeight="1">
      <c r="A122" s="48"/>
      <c r="B122" s="132"/>
      <c r="C122" s="7">
        <v>4410</v>
      </c>
      <c r="D122" s="147" t="s">
        <v>170</v>
      </c>
      <c r="E122" s="82">
        <f>2a!E21+2a!E41</f>
        <v>4500</v>
      </c>
      <c r="F122" s="82">
        <f>2a!F21+2a!F41</f>
        <v>0</v>
      </c>
      <c r="G122" s="82">
        <f>2a!G21+2a!G41</f>
        <v>0</v>
      </c>
      <c r="H122" s="20">
        <f>E122+F122-G122</f>
        <v>4500</v>
      </c>
      <c r="I122" s="124"/>
      <c r="J122" s="106"/>
      <c r="IH122" s="2"/>
      <c r="II122" s="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07" customFormat="1" ht="12.75" customHeight="1">
      <c r="A123" s="48"/>
      <c r="B123" s="132"/>
      <c r="C123" s="7">
        <v>4430</v>
      </c>
      <c r="D123" s="147" t="s">
        <v>162</v>
      </c>
      <c r="E123" s="82">
        <f>2a!E22+2a!E42</f>
        <v>3000</v>
      </c>
      <c r="F123" s="82">
        <f>2a!F22+2a!F42</f>
        <v>0</v>
      </c>
      <c r="G123" s="82">
        <f>2a!G22+2a!G42</f>
        <v>0</v>
      </c>
      <c r="H123" s="20">
        <f>E123+F123-G123</f>
        <v>3000</v>
      </c>
      <c r="I123" s="124"/>
      <c r="J123" s="106"/>
      <c r="IH123" s="2"/>
      <c r="II123" s="2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107" customFormat="1" ht="12.75" customHeight="1">
      <c r="A124" s="48"/>
      <c r="B124" s="132"/>
      <c r="C124" s="7">
        <v>4440</v>
      </c>
      <c r="D124" s="123" t="s">
        <v>163</v>
      </c>
      <c r="E124" s="82">
        <f>2a!E23+2a!E43</f>
        <v>65764</v>
      </c>
      <c r="F124" s="82">
        <f>2a!F23+2a!F43</f>
        <v>0</v>
      </c>
      <c r="G124" s="82">
        <f>2a!G23+2a!G43</f>
        <v>0</v>
      </c>
      <c r="H124" s="20">
        <f>E124+F124-G124</f>
        <v>65764</v>
      </c>
      <c r="I124" s="124"/>
      <c r="J124" s="106"/>
      <c r="IH124" s="2"/>
      <c r="II124" s="2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07" customFormat="1" ht="24.75">
      <c r="A125" s="48"/>
      <c r="B125" s="132"/>
      <c r="C125" s="117">
        <v>4740</v>
      </c>
      <c r="D125" s="19" t="s">
        <v>179</v>
      </c>
      <c r="E125" s="82">
        <f>2a!E24+2a!E44</f>
        <v>2600</v>
      </c>
      <c r="F125" s="82">
        <f>2a!F24+2a!F44</f>
        <v>0</v>
      </c>
      <c r="G125" s="82">
        <f>2a!G24+2a!G44</f>
        <v>0</v>
      </c>
      <c r="H125" s="20">
        <f>E125+F125-G125</f>
        <v>2600</v>
      </c>
      <c r="I125" s="124"/>
      <c r="J125" s="106"/>
      <c r="IH125" s="2"/>
      <c r="II125" s="2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111" customFormat="1" ht="12.75" customHeight="1">
      <c r="A126" s="48"/>
      <c r="B126" s="133"/>
      <c r="C126" s="117">
        <v>4750</v>
      </c>
      <c r="D126" s="19" t="s">
        <v>180</v>
      </c>
      <c r="E126" s="82">
        <f>2a!E25+2a!E45</f>
        <v>4000</v>
      </c>
      <c r="F126" s="82">
        <f>2a!F25+2a!F45</f>
        <v>0</v>
      </c>
      <c r="G126" s="82">
        <f>2a!G25+2a!G45</f>
        <v>0</v>
      </c>
      <c r="H126" s="20">
        <f>E126+F126-G126</f>
        <v>4000</v>
      </c>
      <c r="I126" s="124"/>
      <c r="J126" s="110"/>
      <c r="IH126" s="2"/>
      <c r="II126" s="2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10" ht="12.75" customHeight="1">
      <c r="A127" s="125"/>
      <c r="B127" s="49">
        <v>80104</v>
      </c>
      <c r="C127" s="149" t="s">
        <v>195</v>
      </c>
      <c r="D127" s="149"/>
      <c r="E127" s="144">
        <f>SUM(E128:E136)</f>
        <v>101930</v>
      </c>
      <c r="F127" s="144">
        <f>SUM(F128:F136)</f>
        <v>0</v>
      </c>
      <c r="G127" s="145">
        <f>SUM(G128:G136)</f>
        <v>0</v>
      </c>
      <c r="H127" s="145">
        <f>SUM(H128:H136)</f>
        <v>101930</v>
      </c>
      <c r="I127" s="146"/>
      <c r="J127" s="92"/>
    </row>
    <row r="128" spans="1:10" ht="12.75" customHeight="1">
      <c r="A128" s="125"/>
      <c r="B128" s="119"/>
      <c r="C128" s="7">
        <v>3020</v>
      </c>
      <c r="D128" s="147" t="s">
        <v>172</v>
      </c>
      <c r="E128" s="82">
        <f>2a!E47+2a!E57</f>
        <v>7730</v>
      </c>
      <c r="F128" s="82">
        <f>2a!F47+2a!F57</f>
        <v>0</v>
      </c>
      <c r="G128" s="150">
        <f>2a!G47+2a!G57</f>
        <v>0</v>
      </c>
      <c r="H128" s="20">
        <f>E128+F128-G128</f>
        <v>7730</v>
      </c>
      <c r="I128" s="124"/>
      <c r="J128" s="92"/>
    </row>
    <row r="129" spans="1:10" ht="12.75" customHeight="1">
      <c r="A129" s="125"/>
      <c r="B129" s="151"/>
      <c r="C129" s="117">
        <v>3040</v>
      </c>
      <c r="D129" s="148" t="s">
        <v>173</v>
      </c>
      <c r="E129" s="82">
        <f>2a!E48+2a!E58</f>
        <v>1200</v>
      </c>
      <c r="F129" s="82">
        <f>2a!F48+2a!F58</f>
        <v>0</v>
      </c>
      <c r="G129" s="150">
        <f>2a!G48+2a!G58</f>
        <v>0</v>
      </c>
      <c r="H129" s="20">
        <f>E129+F129-G129</f>
        <v>1200</v>
      </c>
      <c r="I129" s="124"/>
      <c r="J129" s="92"/>
    </row>
    <row r="130" spans="1:10" ht="12.75" customHeight="1">
      <c r="A130" s="125"/>
      <c r="B130" s="151"/>
      <c r="C130" s="7">
        <v>4010</v>
      </c>
      <c r="D130" s="147" t="s">
        <v>157</v>
      </c>
      <c r="E130" s="82">
        <f>2a!E49+2a!E59</f>
        <v>67310</v>
      </c>
      <c r="F130" s="82">
        <f>2a!F49+2a!F59</f>
        <v>0</v>
      </c>
      <c r="G130" s="150">
        <f>2a!G49+2a!G59</f>
        <v>0</v>
      </c>
      <c r="H130" s="20">
        <f>E130+F130-G130</f>
        <v>67310</v>
      </c>
      <c r="I130" s="124"/>
      <c r="J130" s="92"/>
    </row>
    <row r="131" spans="1:10" ht="12.75" customHeight="1">
      <c r="A131" s="125"/>
      <c r="B131" s="151"/>
      <c r="C131" s="7">
        <v>4040</v>
      </c>
      <c r="D131" s="147" t="s">
        <v>166</v>
      </c>
      <c r="E131" s="82">
        <f>2a!E50+2a!E60</f>
        <v>6900</v>
      </c>
      <c r="F131" s="82">
        <f>2a!F50+2a!F60</f>
        <v>0</v>
      </c>
      <c r="G131" s="150">
        <f>2a!G50+2a!G60</f>
        <v>0</v>
      </c>
      <c r="H131" s="20">
        <f>E131+F131-G131</f>
        <v>6900</v>
      </c>
      <c r="I131" s="124"/>
      <c r="J131" s="92"/>
    </row>
    <row r="132" spans="1:10" ht="12.75" customHeight="1">
      <c r="A132" s="125"/>
      <c r="B132" s="151"/>
      <c r="C132" s="7">
        <v>4110</v>
      </c>
      <c r="D132" s="147" t="s">
        <v>159</v>
      </c>
      <c r="E132" s="82">
        <f>2a!E51+2a!E61</f>
        <v>12400</v>
      </c>
      <c r="F132" s="82">
        <f>2a!F51+2a!F61</f>
        <v>0</v>
      </c>
      <c r="G132" s="150">
        <f>2a!G51+2a!G61</f>
        <v>0</v>
      </c>
      <c r="H132" s="20">
        <f>E132+F132-G132</f>
        <v>12400</v>
      </c>
      <c r="I132" s="124"/>
      <c r="J132" s="92"/>
    </row>
    <row r="133" spans="1:10" ht="12.75" customHeight="1">
      <c r="A133" s="125"/>
      <c r="B133" s="151"/>
      <c r="C133" s="7">
        <v>4120</v>
      </c>
      <c r="D133" s="147" t="s">
        <v>160</v>
      </c>
      <c r="E133" s="82">
        <f>2a!E52+2a!E62</f>
        <v>1990</v>
      </c>
      <c r="F133" s="82">
        <f>2a!F52+2a!F62</f>
        <v>0</v>
      </c>
      <c r="G133" s="150">
        <f>2a!G52+2a!G62</f>
        <v>0</v>
      </c>
      <c r="H133" s="20">
        <f>E133+F133-G133</f>
        <v>1990</v>
      </c>
      <c r="I133" s="124"/>
      <c r="J133" s="92"/>
    </row>
    <row r="134" spans="1:10" ht="12.75" customHeight="1">
      <c r="A134" s="125"/>
      <c r="B134" s="151"/>
      <c r="C134" s="117">
        <v>4280</v>
      </c>
      <c r="D134" s="123" t="s">
        <v>194</v>
      </c>
      <c r="E134" s="82">
        <f>2a!E53+2a!E63</f>
        <v>50</v>
      </c>
      <c r="F134" s="82">
        <f>2a!F53+2a!F63</f>
        <v>0</v>
      </c>
      <c r="G134" s="150">
        <f>2a!G53+2a!G63</f>
        <v>0</v>
      </c>
      <c r="H134" s="20">
        <f>E134+F134-G134</f>
        <v>50</v>
      </c>
      <c r="I134" s="124"/>
      <c r="J134" s="92"/>
    </row>
    <row r="135" spans="1:10" ht="12.75" customHeight="1">
      <c r="A135" s="125"/>
      <c r="B135" s="151"/>
      <c r="C135" s="7">
        <v>4410</v>
      </c>
      <c r="D135" s="147" t="s">
        <v>170</v>
      </c>
      <c r="E135" s="82">
        <f>2a!E54+2a!E64</f>
        <v>200</v>
      </c>
      <c r="F135" s="82">
        <f>2a!F54+2a!F64</f>
        <v>0</v>
      </c>
      <c r="G135" s="150">
        <f>2a!G54+2a!G64</f>
        <v>0</v>
      </c>
      <c r="H135" s="20">
        <f>E135+F135-G135</f>
        <v>200</v>
      </c>
      <c r="I135" s="124"/>
      <c r="J135" s="92"/>
    </row>
    <row r="136" spans="1:10" ht="12.75" customHeight="1">
      <c r="A136" s="152"/>
      <c r="B136" s="153"/>
      <c r="C136" s="7">
        <v>4440</v>
      </c>
      <c r="D136" s="147" t="s">
        <v>163</v>
      </c>
      <c r="E136" s="82">
        <f>2a!E55+2a!E65</f>
        <v>4150</v>
      </c>
      <c r="F136" s="82">
        <f>2a!F55+2a!F65</f>
        <v>0</v>
      </c>
      <c r="G136" s="150">
        <f>2a!G55+2a!G65</f>
        <v>0</v>
      </c>
      <c r="H136" s="20">
        <f>E136+F136-G136</f>
        <v>4150</v>
      </c>
      <c r="I136" s="124"/>
      <c r="J136" s="92"/>
    </row>
    <row r="137" spans="1:10" ht="12.75" customHeight="1">
      <c r="A137" s="154"/>
      <c r="B137" s="49">
        <v>80110</v>
      </c>
      <c r="C137" s="50" t="s">
        <v>196</v>
      </c>
      <c r="D137" s="50"/>
      <c r="E137" s="144">
        <f>SUM(E138:E157)</f>
        <v>771512</v>
      </c>
      <c r="F137" s="144">
        <f>SUM(F138:F157)</f>
        <v>0</v>
      </c>
      <c r="G137" s="145">
        <f>SUM(G138:G157)</f>
        <v>0</v>
      </c>
      <c r="H137" s="145">
        <f>SUM(H138:H157)</f>
        <v>771512</v>
      </c>
      <c r="I137" s="146"/>
      <c r="J137" s="92"/>
    </row>
    <row r="138" spans="1:10" ht="12.75" customHeight="1">
      <c r="A138" s="125"/>
      <c r="B138" s="126"/>
      <c r="C138" s="7">
        <v>3020</v>
      </c>
      <c r="D138" s="123" t="s">
        <v>172</v>
      </c>
      <c r="E138" s="82">
        <f>2a!E67</f>
        <v>44632</v>
      </c>
      <c r="F138" s="82">
        <f>2a!F67</f>
        <v>0</v>
      </c>
      <c r="G138" s="150">
        <f>2a!G67</f>
        <v>0</v>
      </c>
      <c r="H138" s="20">
        <f>E138+F138-G138</f>
        <v>44632</v>
      </c>
      <c r="I138" s="124"/>
      <c r="J138" s="92"/>
    </row>
    <row r="139" spans="1:10" ht="12.75" customHeight="1">
      <c r="A139" s="125"/>
      <c r="B139" s="126"/>
      <c r="C139" s="117">
        <v>3040</v>
      </c>
      <c r="D139" s="148" t="s">
        <v>173</v>
      </c>
      <c r="E139" s="82">
        <f>2a!E68</f>
        <v>4500</v>
      </c>
      <c r="F139" s="82">
        <f>2a!F68</f>
        <v>0</v>
      </c>
      <c r="G139" s="150">
        <f>2a!G68</f>
        <v>0</v>
      </c>
      <c r="H139" s="20">
        <f>E139+F139-G139</f>
        <v>4500</v>
      </c>
      <c r="I139" s="124"/>
      <c r="J139" s="92"/>
    </row>
    <row r="140" spans="1:10" ht="12.75" customHeight="1">
      <c r="A140" s="125"/>
      <c r="B140" s="126"/>
      <c r="C140" s="7">
        <v>4010</v>
      </c>
      <c r="D140" s="123" t="s">
        <v>157</v>
      </c>
      <c r="E140" s="82">
        <f>2a!E69</f>
        <v>439450</v>
      </c>
      <c r="F140" s="82">
        <f>2a!F69</f>
        <v>0</v>
      </c>
      <c r="G140" s="150">
        <f>2a!G69</f>
        <v>0</v>
      </c>
      <c r="H140" s="20">
        <f>E140+F140-G140</f>
        <v>439450</v>
      </c>
      <c r="I140" s="124"/>
      <c r="J140" s="92"/>
    </row>
    <row r="141" spans="1:10" ht="12.75" customHeight="1">
      <c r="A141" s="125"/>
      <c r="B141" s="126"/>
      <c r="C141" s="7">
        <v>4040</v>
      </c>
      <c r="D141" s="123" t="s">
        <v>166</v>
      </c>
      <c r="E141" s="82">
        <f>2a!E70</f>
        <v>35000</v>
      </c>
      <c r="F141" s="82">
        <f>2a!F70</f>
        <v>0</v>
      </c>
      <c r="G141" s="150">
        <f>2a!G70</f>
        <v>0</v>
      </c>
      <c r="H141" s="20">
        <f>E141+F141-G141</f>
        <v>35000</v>
      </c>
      <c r="I141" s="124"/>
      <c r="J141" s="92"/>
    </row>
    <row r="142" spans="1:256" s="111" customFormat="1" ht="12.75" customHeight="1">
      <c r="A142" s="125"/>
      <c r="B142" s="126"/>
      <c r="C142" s="7">
        <v>4110</v>
      </c>
      <c r="D142" s="123" t="s">
        <v>159</v>
      </c>
      <c r="E142" s="82">
        <f>2a!E71</f>
        <v>78000</v>
      </c>
      <c r="F142" s="82">
        <f>2a!F71</f>
        <v>0</v>
      </c>
      <c r="G142" s="150">
        <f>2a!G71</f>
        <v>0</v>
      </c>
      <c r="H142" s="20">
        <f>E142+F142-G142</f>
        <v>78000</v>
      </c>
      <c r="I142" s="124"/>
      <c r="J142" s="110"/>
      <c r="IH142" s="2"/>
      <c r="II142" s="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10" ht="12.75" customHeight="1">
      <c r="A143" s="125"/>
      <c r="B143" s="126"/>
      <c r="C143" s="7">
        <v>4120</v>
      </c>
      <c r="D143" s="123" t="s">
        <v>160</v>
      </c>
      <c r="E143" s="82">
        <f>2a!E72</f>
        <v>12600</v>
      </c>
      <c r="F143" s="82">
        <f>2a!F72</f>
        <v>0</v>
      </c>
      <c r="G143" s="150">
        <f>2a!G72</f>
        <v>0</v>
      </c>
      <c r="H143" s="20">
        <f>E143+F143-G143</f>
        <v>12600</v>
      </c>
      <c r="I143" s="124"/>
      <c r="J143" s="92"/>
    </row>
    <row r="144" spans="1:10" ht="12.75" customHeight="1">
      <c r="A144" s="125"/>
      <c r="B144" s="126"/>
      <c r="C144" s="7">
        <v>4210</v>
      </c>
      <c r="D144" s="123" t="s">
        <v>152</v>
      </c>
      <c r="E144" s="82">
        <f>2a!E73</f>
        <v>34500</v>
      </c>
      <c r="F144" s="82">
        <f>2a!F73</f>
        <v>0</v>
      </c>
      <c r="G144" s="150">
        <f>2a!G73</f>
        <v>0</v>
      </c>
      <c r="H144" s="20">
        <f>E144+F144-G144</f>
        <v>34500</v>
      </c>
      <c r="I144" s="124"/>
      <c r="J144" s="92"/>
    </row>
    <row r="145" spans="1:10" ht="12.75" customHeight="1">
      <c r="A145" s="125"/>
      <c r="B145" s="126"/>
      <c r="C145" s="7">
        <v>4240</v>
      </c>
      <c r="D145" s="123" t="s">
        <v>192</v>
      </c>
      <c r="E145" s="82">
        <f>2a!E74</f>
        <v>9000</v>
      </c>
      <c r="F145" s="82">
        <f>2a!F74</f>
        <v>0</v>
      </c>
      <c r="G145" s="150">
        <f>2a!G74</f>
        <v>0</v>
      </c>
      <c r="H145" s="20">
        <f>E145+F145-G145</f>
        <v>9000</v>
      </c>
      <c r="I145" s="124"/>
      <c r="J145" s="92"/>
    </row>
    <row r="146" spans="1:10" ht="12.75" customHeight="1">
      <c r="A146" s="125"/>
      <c r="B146" s="126"/>
      <c r="C146" s="7">
        <v>4260</v>
      </c>
      <c r="D146" s="123" t="s">
        <v>174</v>
      </c>
      <c r="E146" s="82">
        <f>2a!E75</f>
        <v>6500</v>
      </c>
      <c r="F146" s="82">
        <f>2a!F75</f>
        <v>0</v>
      </c>
      <c r="G146" s="150">
        <f>2a!G75</f>
        <v>0</v>
      </c>
      <c r="H146" s="20">
        <f>E146+F146-G146</f>
        <v>6500</v>
      </c>
      <c r="I146" s="124"/>
      <c r="J146" s="92"/>
    </row>
    <row r="147" spans="1:10" ht="12.75" customHeight="1">
      <c r="A147" s="125"/>
      <c r="B147" s="126"/>
      <c r="C147" s="117">
        <v>4270</v>
      </c>
      <c r="D147" s="123" t="s">
        <v>193</v>
      </c>
      <c r="E147" s="82">
        <f>2a!E76</f>
        <v>40000</v>
      </c>
      <c r="F147" s="82">
        <f>2a!F76</f>
        <v>0</v>
      </c>
      <c r="G147" s="150">
        <f>2a!G76</f>
        <v>0</v>
      </c>
      <c r="H147" s="20">
        <f>E147+F147-G147</f>
        <v>40000</v>
      </c>
      <c r="I147" s="124"/>
      <c r="J147" s="92"/>
    </row>
    <row r="148" spans="1:10" ht="12.75" customHeight="1">
      <c r="A148" s="125"/>
      <c r="B148" s="126"/>
      <c r="C148" s="117">
        <v>4280</v>
      </c>
      <c r="D148" s="123" t="s">
        <v>194</v>
      </c>
      <c r="E148" s="82">
        <f>2a!E77</f>
        <v>1000</v>
      </c>
      <c r="F148" s="82">
        <f>2a!F77</f>
        <v>0</v>
      </c>
      <c r="G148" s="150">
        <f>2a!G77</f>
        <v>0</v>
      </c>
      <c r="H148" s="20">
        <f>E148+F148-G148</f>
        <v>1000</v>
      </c>
      <c r="I148" s="124"/>
      <c r="J148" s="92"/>
    </row>
    <row r="149" spans="1:10" ht="12.75" customHeight="1">
      <c r="A149" s="125"/>
      <c r="B149" s="126"/>
      <c r="C149" s="7">
        <v>4300</v>
      </c>
      <c r="D149" s="123" t="s">
        <v>169</v>
      </c>
      <c r="E149" s="82">
        <f>2a!E78</f>
        <v>11000</v>
      </c>
      <c r="F149" s="82">
        <f>2a!F78</f>
        <v>0</v>
      </c>
      <c r="G149" s="150">
        <f>2a!G78</f>
        <v>0</v>
      </c>
      <c r="H149" s="20">
        <f>E149+F149-G149</f>
        <v>11000</v>
      </c>
      <c r="I149" s="124"/>
      <c r="J149" s="92"/>
    </row>
    <row r="150" spans="1:10" ht="12.75" customHeight="1">
      <c r="A150" s="125"/>
      <c r="B150" s="126"/>
      <c r="C150" s="117">
        <v>4350</v>
      </c>
      <c r="D150" s="123" t="s">
        <v>175</v>
      </c>
      <c r="E150" s="82">
        <f>2a!E79</f>
        <v>1000</v>
      </c>
      <c r="F150" s="82">
        <f>2a!F79</f>
        <v>0</v>
      </c>
      <c r="G150" s="150">
        <f>2a!G79</f>
        <v>0</v>
      </c>
      <c r="H150" s="20">
        <f>E150+F150-G150</f>
        <v>1000</v>
      </c>
      <c r="I150" s="124"/>
      <c r="J150" s="92"/>
    </row>
    <row r="151" spans="1:10" ht="12.75" customHeight="1">
      <c r="A151" s="125"/>
      <c r="B151" s="126"/>
      <c r="C151" s="117">
        <v>4370</v>
      </c>
      <c r="D151" s="123" t="s">
        <v>177</v>
      </c>
      <c r="E151" s="82">
        <f>2a!E80</f>
        <v>2000</v>
      </c>
      <c r="F151" s="82">
        <f>2a!F80</f>
        <v>0</v>
      </c>
      <c r="G151" s="150">
        <f>2a!G80</f>
        <v>0</v>
      </c>
      <c r="H151" s="20">
        <f>E151+F151-G151</f>
        <v>2000</v>
      </c>
      <c r="I151" s="124"/>
      <c r="J151" s="92"/>
    </row>
    <row r="152" spans="1:10" ht="12.75" customHeight="1">
      <c r="A152" s="125"/>
      <c r="B152" s="126"/>
      <c r="C152" s="7">
        <v>4410</v>
      </c>
      <c r="D152" s="123" t="s">
        <v>170</v>
      </c>
      <c r="E152" s="82">
        <f>2a!E81</f>
        <v>3000</v>
      </c>
      <c r="F152" s="82">
        <f>2a!F81</f>
        <v>0</v>
      </c>
      <c r="G152" s="150">
        <f>2a!G81</f>
        <v>0</v>
      </c>
      <c r="H152" s="20">
        <f>E152+F152-G152</f>
        <v>3000</v>
      </c>
      <c r="I152" s="124"/>
      <c r="J152" s="92"/>
    </row>
    <row r="153" spans="1:10" ht="12.75" customHeight="1">
      <c r="A153" s="125"/>
      <c r="B153" s="126"/>
      <c r="C153" s="7">
        <v>4430</v>
      </c>
      <c r="D153" s="123" t="s">
        <v>162</v>
      </c>
      <c r="E153" s="82">
        <f>2a!E82</f>
        <v>1500</v>
      </c>
      <c r="F153" s="82">
        <f>2a!F82</f>
        <v>0</v>
      </c>
      <c r="G153" s="150">
        <f>2a!G82</f>
        <v>0</v>
      </c>
      <c r="H153" s="20">
        <f>E153+F153-G153</f>
        <v>1500</v>
      </c>
      <c r="I153" s="124"/>
      <c r="J153" s="92"/>
    </row>
    <row r="154" spans="1:10" ht="12.75" customHeight="1">
      <c r="A154" s="125"/>
      <c r="B154" s="126"/>
      <c r="C154" s="7">
        <v>4440</v>
      </c>
      <c r="D154" s="123" t="s">
        <v>163</v>
      </c>
      <c r="E154" s="82">
        <f>2a!E83</f>
        <v>28830</v>
      </c>
      <c r="F154" s="82">
        <f>2a!F83</f>
        <v>0</v>
      </c>
      <c r="G154" s="150">
        <f>2a!G83</f>
        <v>0</v>
      </c>
      <c r="H154" s="20">
        <f>E154+F154-G154</f>
        <v>28830</v>
      </c>
      <c r="I154" s="124"/>
      <c r="J154" s="92"/>
    </row>
    <row r="155" spans="1:10" ht="24.75">
      <c r="A155" s="125"/>
      <c r="B155" s="126"/>
      <c r="C155" s="117">
        <v>4740</v>
      </c>
      <c r="D155" s="19" t="s">
        <v>179</v>
      </c>
      <c r="E155" s="82">
        <f>2a!E84</f>
        <v>2000</v>
      </c>
      <c r="F155" s="82">
        <f>2a!F84</f>
        <v>0</v>
      </c>
      <c r="G155" s="150">
        <f>2a!G84</f>
        <v>0</v>
      </c>
      <c r="H155" s="20">
        <f>E155+F155-G155</f>
        <v>2000</v>
      </c>
      <c r="I155" s="124"/>
      <c r="J155" s="92"/>
    </row>
    <row r="156" spans="1:256" s="111" customFormat="1" ht="12.75" customHeight="1">
      <c r="A156" s="125"/>
      <c r="B156" s="126"/>
      <c r="C156" s="117">
        <v>4750</v>
      </c>
      <c r="D156" s="19" t="s">
        <v>180</v>
      </c>
      <c r="E156" s="82">
        <f>2a!E85</f>
        <v>2000</v>
      </c>
      <c r="F156" s="82">
        <f>2a!F85</f>
        <v>0</v>
      </c>
      <c r="G156" s="150">
        <f>2a!G85</f>
        <v>0</v>
      </c>
      <c r="H156" s="20">
        <f>E156+F156-G156</f>
        <v>2000</v>
      </c>
      <c r="I156" s="124"/>
      <c r="J156" s="110"/>
      <c r="IH156" s="2"/>
      <c r="II156" s="2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s="111" customFormat="1" ht="12.75" customHeight="1">
      <c r="A157" s="125"/>
      <c r="B157" s="126"/>
      <c r="C157" s="120">
        <v>6050</v>
      </c>
      <c r="D157" s="113" t="s">
        <v>140</v>
      </c>
      <c r="E157" s="155">
        <f>2a!E86</f>
        <v>15000</v>
      </c>
      <c r="F157" s="82">
        <f>2a!F86</f>
        <v>0</v>
      </c>
      <c r="G157" s="150">
        <f>2a!G86</f>
        <v>0</v>
      </c>
      <c r="H157" s="114">
        <f>E157+F157-G157</f>
        <v>15000</v>
      </c>
      <c r="I157" s="115"/>
      <c r="J157" s="110"/>
      <c r="IH157" s="2"/>
      <c r="II157" s="2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10" ht="12.75" customHeight="1">
      <c r="A158" s="125"/>
      <c r="B158" s="76">
        <v>80113</v>
      </c>
      <c r="C158" s="50" t="s">
        <v>197</v>
      </c>
      <c r="D158" s="50"/>
      <c r="E158" s="17">
        <f>SUM(E159:E166)</f>
        <v>218161</v>
      </c>
      <c r="F158" s="17">
        <f>SUM(F159:F166)</f>
        <v>0</v>
      </c>
      <c r="G158" s="17">
        <f>SUM(G159:G166)</f>
        <v>0</v>
      </c>
      <c r="H158" s="17">
        <f>SUM(H159:H166)</f>
        <v>218161</v>
      </c>
      <c r="I158" s="109"/>
      <c r="J158" s="92"/>
    </row>
    <row r="159" spans="1:10" ht="12.75" customHeight="1">
      <c r="A159" s="125"/>
      <c r="B159" s="156"/>
      <c r="C159" s="7">
        <v>4010</v>
      </c>
      <c r="D159" s="123" t="s">
        <v>157</v>
      </c>
      <c r="E159" s="82">
        <f>2a!E88</f>
        <v>13500</v>
      </c>
      <c r="F159" s="82">
        <f>2a!F88</f>
        <v>0</v>
      </c>
      <c r="G159" s="150">
        <f>2a!G88</f>
        <v>0</v>
      </c>
      <c r="H159" s="20">
        <f>E159+F159-G159</f>
        <v>13500</v>
      </c>
      <c r="I159" s="124"/>
      <c r="J159" s="92"/>
    </row>
    <row r="160" spans="1:10" ht="12.75" customHeight="1">
      <c r="A160" s="125"/>
      <c r="B160" s="156"/>
      <c r="C160" s="7">
        <v>4040</v>
      </c>
      <c r="D160" s="123" t="s">
        <v>166</v>
      </c>
      <c r="E160" s="82">
        <f>2a!E89</f>
        <v>1300</v>
      </c>
      <c r="F160" s="82">
        <f>2a!F89</f>
        <v>0</v>
      </c>
      <c r="G160" s="150">
        <f>2a!G89</f>
        <v>0</v>
      </c>
      <c r="H160" s="20">
        <f>E160+F160-G160</f>
        <v>1300</v>
      </c>
      <c r="I160" s="124"/>
      <c r="J160" s="92"/>
    </row>
    <row r="161" spans="1:10" ht="12.75" customHeight="1">
      <c r="A161" s="125"/>
      <c r="B161" s="156"/>
      <c r="C161" s="7">
        <v>4110</v>
      </c>
      <c r="D161" s="123" t="s">
        <v>159</v>
      </c>
      <c r="E161" s="82">
        <f>2a!E90</f>
        <v>2040</v>
      </c>
      <c r="F161" s="82">
        <f>2a!F90</f>
        <v>0</v>
      </c>
      <c r="G161" s="150">
        <f>2a!G90</f>
        <v>0</v>
      </c>
      <c r="H161" s="20">
        <f>E161+F161-G161</f>
        <v>2040</v>
      </c>
      <c r="I161" s="124"/>
      <c r="J161" s="92"/>
    </row>
    <row r="162" spans="1:10" ht="12.75" customHeight="1">
      <c r="A162" s="125"/>
      <c r="B162" s="156"/>
      <c r="C162" s="7">
        <v>4120</v>
      </c>
      <c r="D162" s="123" t="s">
        <v>160</v>
      </c>
      <c r="E162" s="82">
        <f>2a!E91</f>
        <v>330</v>
      </c>
      <c r="F162" s="82">
        <f>2a!F91</f>
        <v>0</v>
      </c>
      <c r="G162" s="150">
        <f>2a!G91</f>
        <v>0</v>
      </c>
      <c r="H162" s="20">
        <f>E162+F162-G162</f>
        <v>330</v>
      </c>
      <c r="I162" s="124"/>
      <c r="J162" s="92"/>
    </row>
    <row r="163" spans="1:10" ht="12.75" customHeight="1">
      <c r="A163" s="125"/>
      <c r="B163" s="156"/>
      <c r="C163" s="7">
        <v>4210</v>
      </c>
      <c r="D163" s="123" t="s">
        <v>152</v>
      </c>
      <c r="E163" s="82">
        <f>2a!E92</f>
        <v>15000</v>
      </c>
      <c r="F163" s="82">
        <f>2a!F92</f>
        <v>0</v>
      </c>
      <c r="G163" s="150">
        <f>2a!G92</f>
        <v>0</v>
      </c>
      <c r="H163" s="20">
        <f>E163+F163-G163</f>
        <v>15000</v>
      </c>
      <c r="I163" s="124"/>
      <c r="J163" s="92"/>
    </row>
    <row r="164" spans="1:10" ht="12.75" customHeight="1">
      <c r="A164" s="125"/>
      <c r="B164" s="156"/>
      <c r="C164" s="7">
        <v>4300</v>
      </c>
      <c r="D164" s="123" t="s">
        <v>169</v>
      </c>
      <c r="E164" s="82">
        <f>2a!E93</f>
        <v>180000</v>
      </c>
      <c r="F164" s="82">
        <f>2a!F93</f>
        <v>0</v>
      </c>
      <c r="G164" s="150">
        <f>2a!G93</f>
        <v>0</v>
      </c>
      <c r="H164" s="20">
        <f>E164+F164-G164</f>
        <v>180000</v>
      </c>
      <c r="I164" s="124"/>
      <c r="J164" s="92"/>
    </row>
    <row r="165" spans="1:10" ht="12.75" customHeight="1">
      <c r="A165" s="125"/>
      <c r="B165" s="156"/>
      <c r="C165" s="7">
        <v>4430</v>
      </c>
      <c r="D165" s="123" t="s">
        <v>162</v>
      </c>
      <c r="E165" s="82">
        <f>2a!E94</f>
        <v>5000</v>
      </c>
      <c r="F165" s="82">
        <f>2a!F94</f>
        <v>0</v>
      </c>
      <c r="G165" s="150">
        <f>2a!G94</f>
        <v>0</v>
      </c>
      <c r="H165" s="20">
        <f>E165+F165-G165</f>
        <v>5000</v>
      </c>
      <c r="I165" s="124"/>
      <c r="J165" s="92"/>
    </row>
    <row r="166" spans="1:10" ht="12.75" customHeight="1">
      <c r="A166" s="125"/>
      <c r="B166" s="156"/>
      <c r="C166" s="157">
        <v>4440</v>
      </c>
      <c r="D166" s="158" t="s">
        <v>163</v>
      </c>
      <c r="E166" s="82">
        <f>2a!E95</f>
        <v>991</v>
      </c>
      <c r="F166" s="82">
        <f>2a!F95</f>
        <v>0</v>
      </c>
      <c r="G166" s="150">
        <f>2a!G95</f>
        <v>0</v>
      </c>
      <c r="H166" s="20">
        <f>E166+F166-G166</f>
        <v>991</v>
      </c>
      <c r="I166" s="124"/>
      <c r="J166" s="92"/>
    </row>
    <row r="167" spans="1:10" ht="12.75" customHeight="1">
      <c r="A167" s="125"/>
      <c r="B167" s="49">
        <v>80146</v>
      </c>
      <c r="C167" s="50" t="s">
        <v>198</v>
      </c>
      <c r="D167" s="50"/>
      <c r="E167" s="144">
        <f>SUM(E168:E170)</f>
        <v>12500</v>
      </c>
      <c r="F167" s="144">
        <f>SUM(F168:F170)</f>
        <v>0</v>
      </c>
      <c r="G167" s="145">
        <f>SUM(G168:G170)</f>
        <v>0</v>
      </c>
      <c r="H167" s="145">
        <f>SUM(H168:H170)</f>
        <v>12500</v>
      </c>
      <c r="I167" s="146"/>
      <c r="J167" s="92"/>
    </row>
    <row r="168" spans="1:10" ht="12.75" customHeight="1">
      <c r="A168" s="125"/>
      <c r="B168" s="119"/>
      <c r="C168" s="157">
        <v>4210</v>
      </c>
      <c r="D168" s="158" t="s">
        <v>152</v>
      </c>
      <c r="E168" s="82">
        <f>2a!E97</f>
        <v>2000</v>
      </c>
      <c r="F168" s="82">
        <f>2a!F97</f>
        <v>0</v>
      </c>
      <c r="G168" s="150">
        <f>2a!G97</f>
        <v>0</v>
      </c>
      <c r="H168" s="20">
        <f>E168+F168-G168</f>
        <v>2000</v>
      </c>
      <c r="I168" s="124"/>
      <c r="J168" s="92"/>
    </row>
    <row r="169" spans="1:10" ht="12.75" customHeight="1">
      <c r="A169" s="125"/>
      <c r="B169" s="159"/>
      <c r="C169" s="7">
        <v>4410</v>
      </c>
      <c r="D169" s="123" t="s">
        <v>170</v>
      </c>
      <c r="E169" s="82">
        <f>2a!E98</f>
        <v>3000</v>
      </c>
      <c r="F169" s="82">
        <f>2a!F98</f>
        <v>0</v>
      </c>
      <c r="G169" s="150">
        <f>2a!G98</f>
        <v>0</v>
      </c>
      <c r="H169" s="20">
        <f>E169+F169-G169</f>
        <v>3000</v>
      </c>
      <c r="I169" s="124"/>
      <c r="J169" s="92"/>
    </row>
    <row r="170" spans="1:10" ht="12.75" customHeight="1">
      <c r="A170" s="125"/>
      <c r="B170" s="160"/>
      <c r="C170" s="117">
        <v>4700</v>
      </c>
      <c r="D170" s="123" t="s">
        <v>178</v>
      </c>
      <c r="E170" s="82">
        <f>2a!E99</f>
        <v>7500</v>
      </c>
      <c r="F170" s="82">
        <f>2a!F99</f>
        <v>0</v>
      </c>
      <c r="G170" s="150">
        <f>2a!G99</f>
        <v>0</v>
      </c>
      <c r="H170" s="20">
        <f>E170+F170-G170</f>
        <v>7500</v>
      </c>
      <c r="I170" s="124"/>
      <c r="J170" s="92"/>
    </row>
    <row r="171" spans="1:10" ht="12.75" customHeight="1">
      <c r="A171" s="125"/>
      <c r="B171" s="80">
        <v>80195</v>
      </c>
      <c r="C171" s="81" t="s">
        <v>19</v>
      </c>
      <c r="D171" s="81"/>
      <c r="E171" s="144">
        <f>SUM(E172:E173)</f>
        <v>11489</v>
      </c>
      <c r="F171" s="144">
        <f>SUM(F172:F173)</f>
        <v>0</v>
      </c>
      <c r="G171" s="145">
        <f>SUM(G172:G173)</f>
        <v>0</v>
      </c>
      <c r="H171" s="145">
        <f>SUM(H172:H173)</f>
        <v>11489</v>
      </c>
      <c r="I171" s="146"/>
      <c r="J171" s="92"/>
    </row>
    <row r="172" spans="1:10" ht="12.75" customHeight="1">
      <c r="A172" s="125"/>
      <c r="B172" s="161"/>
      <c r="C172" s="7">
        <v>4300</v>
      </c>
      <c r="D172" s="123" t="s">
        <v>169</v>
      </c>
      <c r="E172" s="82">
        <f>2a!E102</f>
        <v>9489</v>
      </c>
      <c r="F172" s="82">
        <f>2a!F102</f>
        <v>0</v>
      </c>
      <c r="G172" s="150">
        <f>2a!G102</f>
        <v>0</v>
      </c>
      <c r="H172" s="20">
        <f>E172+F172-G172</f>
        <v>9489</v>
      </c>
      <c r="I172" s="124"/>
      <c r="J172" s="92"/>
    </row>
    <row r="173" spans="1:10" ht="12.75" customHeight="1">
      <c r="A173" s="152"/>
      <c r="B173" s="162"/>
      <c r="C173" s="157">
        <v>4440</v>
      </c>
      <c r="D173" s="158" t="s">
        <v>163</v>
      </c>
      <c r="E173" s="82">
        <f>2a!E103</f>
        <v>2000</v>
      </c>
      <c r="F173" s="82">
        <f>2a!F103</f>
        <v>0</v>
      </c>
      <c r="G173" s="150">
        <f>2a!G103</f>
        <v>0</v>
      </c>
      <c r="H173" s="20">
        <f>E173+F173-G173</f>
        <v>2000</v>
      </c>
      <c r="I173" s="124"/>
      <c r="J173" s="92"/>
    </row>
    <row r="174" spans="1:256" s="107" customFormat="1" ht="15">
      <c r="A174" s="72">
        <v>851</v>
      </c>
      <c r="B174" s="73" t="s">
        <v>110</v>
      </c>
      <c r="C174" s="73"/>
      <c r="D174" s="73"/>
      <c r="E174" s="104">
        <f>SUM(E178,E175)</f>
        <v>40000</v>
      </c>
      <c r="F174" s="104">
        <f>SUM(F178,F175)</f>
        <v>0</v>
      </c>
      <c r="G174" s="104">
        <f>SUM(G178,G175)</f>
        <v>0</v>
      </c>
      <c r="H174" s="104">
        <f>SUM(H178,H175)</f>
        <v>40000</v>
      </c>
      <c r="I174" s="105"/>
      <c r="J174" s="106"/>
      <c r="IH174" s="2"/>
      <c r="II174" s="2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107" customFormat="1" ht="15">
      <c r="A175" s="75"/>
      <c r="B175" s="49">
        <v>85153</v>
      </c>
      <c r="C175" s="50" t="s">
        <v>199</v>
      </c>
      <c r="D175" s="50"/>
      <c r="E175" s="17">
        <f>SUM(E176:E177)</f>
        <v>10000</v>
      </c>
      <c r="F175" s="17">
        <f>SUM(F176:F177)</f>
        <v>0</v>
      </c>
      <c r="G175" s="17">
        <f>SUM(G176:G177)</f>
        <v>0</v>
      </c>
      <c r="H175" s="17">
        <f>SUM(H176:H177)</f>
        <v>10000</v>
      </c>
      <c r="I175" s="109"/>
      <c r="J175" s="106"/>
      <c r="IH175" s="2"/>
      <c r="II175" s="2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107" customFormat="1" ht="15">
      <c r="A176" s="75"/>
      <c r="B176" s="126"/>
      <c r="C176" s="7">
        <v>4210</v>
      </c>
      <c r="D176" s="123" t="s">
        <v>152</v>
      </c>
      <c r="E176" s="118">
        <v>5000</v>
      </c>
      <c r="F176" s="118"/>
      <c r="G176" s="118"/>
      <c r="H176" s="20">
        <f>E176+F176-G176</f>
        <v>5000</v>
      </c>
      <c r="I176" s="124"/>
      <c r="J176" s="106"/>
      <c r="IH176" s="2"/>
      <c r="II176" s="2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107" customFormat="1" ht="15">
      <c r="A177" s="75"/>
      <c r="B177" s="126"/>
      <c r="C177" s="7">
        <v>4300</v>
      </c>
      <c r="D177" s="123" t="s">
        <v>169</v>
      </c>
      <c r="E177" s="118">
        <v>5000</v>
      </c>
      <c r="F177" s="118"/>
      <c r="G177" s="118"/>
      <c r="H177" s="20">
        <f>E177+F177-G177</f>
        <v>5000</v>
      </c>
      <c r="I177" s="124"/>
      <c r="J177" s="106"/>
      <c r="IH177" s="2"/>
      <c r="II177" s="2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111" customFormat="1" ht="12.75" customHeight="1">
      <c r="A178" s="125"/>
      <c r="B178" s="49">
        <v>85154</v>
      </c>
      <c r="C178" s="50" t="s">
        <v>112</v>
      </c>
      <c r="D178" s="50"/>
      <c r="E178" s="17">
        <f>SUM(E179:E187)</f>
        <v>30000</v>
      </c>
      <c r="F178" s="17">
        <f>SUM(F179:F187)</f>
        <v>0</v>
      </c>
      <c r="G178" s="17">
        <f>SUM(G179:G187)</f>
        <v>0</v>
      </c>
      <c r="H178" s="17">
        <f>SUM(H179:H187)</f>
        <v>30000</v>
      </c>
      <c r="I178" s="109"/>
      <c r="J178" s="110"/>
      <c r="IH178" s="2"/>
      <c r="II178" s="2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10" ht="12.75" customHeight="1">
      <c r="A179" s="125"/>
      <c r="B179" s="126"/>
      <c r="C179" s="7">
        <v>3030</v>
      </c>
      <c r="D179" s="123" t="s">
        <v>168</v>
      </c>
      <c r="E179" s="118">
        <v>3000</v>
      </c>
      <c r="F179" s="118"/>
      <c r="G179" s="118"/>
      <c r="H179" s="20">
        <f>E179+F179-G179</f>
        <v>3000</v>
      </c>
      <c r="I179" s="124"/>
      <c r="J179" s="92"/>
    </row>
    <row r="180" spans="1:10" ht="12.75" customHeight="1">
      <c r="A180" s="125"/>
      <c r="B180" s="126"/>
      <c r="C180" s="7">
        <v>4010</v>
      </c>
      <c r="D180" s="123" t="s">
        <v>157</v>
      </c>
      <c r="E180" s="118">
        <v>6800</v>
      </c>
      <c r="F180" s="118"/>
      <c r="G180" s="118"/>
      <c r="H180" s="20">
        <f>E180+F180-G180</f>
        <v>6800</v>
      </c>
      <c r="I180" s="124"/>
      <c r="J180" s="92"/>
    </row>
    <row r="181" spans="1:10" ht="12.75" customHeight="1">
      <c r="A181" s="125"/>
      <c r="B181" s="126"/>
      <c r="C181" s="7">
        <v>4110</v>
      </c>
      <c r="D181" s="123" t="s">
        <v>159</v>
      </c>
      <c r="E181" s="118">
        <v>1500</v>
      </c>
      <c r="F181" s="118"/>
      <c r="G181" s="118"/>
      <c r="H181" s="20">
        <f>E181+F181-G181</f>
        <v>1500</v>
      </c>
      <c r="I181" s="124"/>
      <c r="J181" s="92"/>
    </row>
    <row r="182" spans="1:10" ht="12.75" customHeight="1">
      <c r="A182" s="125"/>
      <c r="B182" s="126"/>
      <c r="C182" s="7">
        <v>4120</v>
      </c>
      <c r="D182" s="123" t="s">
        <v>160</v>
      </c>
      <c r="E182" s="118">
        <v>200</v>
      </c>
      <c r="F182" s="118"/>
      <c r="G182" s="118"/>
      <c r="H182" s="20">
        <f>E182+F182-G182</f>
        <v>200</v>
      </c>
      <c r="I182" s="124"/>
      <c r="J182" s="92"/>
    </row>
    <row r="183" spans="1:10" ht="12.75" customHeight="1">
      <c r="A183" s="125"/>
      <c r="B183" s="126"/>
      <c r="C183" s="71">
        <v>4170</v>
      </c>
      <c r="D183" s="58" t="s">
        <v>164</v>
      </c>
      <c r="E183" s="118">
        <v>4000</v>
      </c>
      <c r="F183" s="118"/>
      <c r="G183" s="118"/>
      <c r="H183" s="20">
        <f>E183+F183-G183</f>
        <v>4000</v>
      </c>
      <c r="I183" s="124"/>
      <c r="J183" s="92"/>
    </row>
    <row r="184" spans="1:10" ht="12.75" customHeight="1">
      <c r="A184" s="125"/>
      <c r="B184" s="126"/>
      <c r="C184" s="7">
        <v>4210</v>
      </c>
      <c r="D184" s="123" t="s">
        <v>152</v>
      </c>
      <c r="E184" s="118">
        <v>8000</v>
      </c>
      <c r="F184" s="118"/>
      <c r="G184" s="118"/>
      <c r="H184" s="20">
        <f>E184+F184-G184</f>
        <v>8000</v>
      </c>
      <c r="I184" s="124"/>
      <c r="J184" s="92"/>
    </row>
    <row r="185" spans="1:10" ht="12.75" customHeight="1">
      <c r="A185" s="125"/>
      <c r="B185" s="126"/>
      <c r="C185" s="7">
        <v>4300</v>
      </c>
      <c r="D185" s="123" t="s">
        <v>169</v>
      </c>
      <c r="E185" s="118">
        <v>5000</v>
      </c>
      <c r="F185" s="118"/>
      <c r="G185" s="118"/>
      <c r="H185" s="20">
        <f>E185+F185-G185</f>
        <v>5000</v>
      </c>
      <c r="I185" s="124"/>
      <c r="J185" s="92"/>
    </row>
    <row r="186" spans="1:10" ht="12.75" customHeight="1">
      <c r="A186" s="125"/>
      <c r="B186" s="126"/>
      <c r="C186" s="7">
        <v>4410</v>
      </c>
      <c r="D186" s="123" t="s">
        <v>170</v>
      </c>
      <c r="E186" s="118">
        <v>1000</v>
      </c>
      <c r="F186" s="118"/>
      <c r="G186" s="118"/>
      <c r="H186" s="20">
        <f>E186+F186-G186</f>
        <v>1000</v>
      </c>
      <c r="I186" s="124"/>
      <c r="J186" s="92"/>
    </row>
    <row r="187" spans="1:10" ht="12.75" customHeight="1">
      <c r="A187" s="152"/>
      <c r="B187" s="160"/>
      <c r="C187" s="7">
        <v>4440</v>
      </c>
      <c r="D187" s="123" t="s">
        <v>163</v>
      </c>
      <c r="E187" s="118">
        <v>500</v>
      </c>
      <c r="F187" s="118"/>
      <c r="G187" s="118"/>
      <c r="H187" s="20">
        <f>E187+F187-G187</f>
        <v>500</v>
      </c>
      <c r="I187" s="124"/>
      <c r="J187" s="92"/>
    </row>
    <row r="188" spans="1:10" ht="13.5">
      <c r="A188" s="72">
        <v>852</v>
      </c>
      <c r="B188" s="73" t="s">
        <v>118</v>
      </c>
      <c r="C188" s="73"/>
      <c r="D188" s="73"/>
      <c r="E188" s="163">
        <f>SUM(E205,E207,E209,E211,E225,E191,E189)</f>
        <v>1633244</v>
      </c>
      <c r="F188" s="163">
        <f>SUM(F205,F207,F209,F211,F225,F191,F189)</f>
        <v>32467</v>
      </c>
      <c r="G188" s="164">
        <f>SUM(G205,G207,G209,G211,G225,G191,G189)</f>
        <v>0</v>
      </c>
      <c r="H188" s="164">
        <f>SUM(H205,H207,H209,H211,H225,H191,H189)</f>
        <v>1665711</v>
      </c>
      <c r="I188" s="165"/>
      <c r="J188" s="92"/>
    </row>
    <row r="189" spans="1:10" ht="13.5">
      <c r="A189" s="75"/>
      <c r="B189" s="49">
        <v>85202</v>
      </c>
      <c r="C189" s="50" t="s">
        <v>200</v>
      </c>
      <c r="D189" s="50"/>
      <c r="E189" s="22">
        <f>SUM(E190)</f>
        <v>16000</v>
      </c>
      <c r="F189" s="22">
        <f>SUM(F190)</f>
        <v>0</v>
      </c>
      <c r="G189" s="23">
        <f>SUM(G190)</f>
        <v>0</v>
      </c>
      <c r="H189" s="23">
        <f>SUM(H190)</f>
        <v>16000</v>
      </c>
      <c r="I189" s="166"/>
      <c r="J189" s="92"/>
    </row>
    <row r="190" spans="1:10" ht="13.5">
      <c r="A190" s="75"/>
      <c r="B190" s="167"/>
      <c r="C190" s="7">
        <v>4300</v>
      </c>
      <c r="D190" s="123" t="s">
        <v>169</v>
      </c>
      <c r="E190" s="168">
        <v>16000</v>
      </c>
      <c r="F190" s="168"/>
      <c r="G190" s="168"/>
      <c r="H190" s="20">
        <f>E190+F190-G190</f>
        <v>16000</v>
      </c>
      <c r="I190" s="124"/>
      <c r="J190" s="92"/>
    </row>
    <row r="191" spans="1:10" ht="24.75">
      <c r="A191" s="75"/>
      <c r="B191" s="29" t="s">
        <v>119</v>
      </c>
      <c r="C191" s="35" t="s">
        <v>120</v>
      </c>
      <c r="D191" s="35"/>
      <c r="E191" s="31">
        <f>SUM(E192:E204)</f>
        <v>1046674</v>
      </c>
      <c r="F191" s="31">
        <f>SUM(F192:F204)</f>
        <v>0</v>
      </c>
      <c r="G191" s="31">
        <f>SUM(G192:G204)</f>
        <v>0</v>
      </c>
      <c r="H191" s="31">
        <f>SUM(H192:H204)</f>
        <v>1046674</v>
      </c>
      <c r="I191" s="122"/>
      <c r="J191" s="92"/>
    </row>
    <row r="192" spans="1:10" ht="13.5">
      <c r="A192" s="75"/>
      <c r="B192" s="36"/>
      <c r="C192" s="7">
        <v>3020</v>
      </c>
      <c r="D192" s="123" t="s">
        <v>172</v>
      </c>
      <c r="E192" s="21">
        <v>200</v>
      </c>
      <c r="F192" s="21"/>
      <c r="G192" s="21"/>
      <c r="H192" s="20">
        <f>E192+F192-G192</f>
        <v>200</v>
      </c>
      <c r="I192" s="124"/>
      <c r="J192" s="92"/>
    </row>
    <row r="193" spans="1:10" ht="13.5">
      <c r="A193" s="75"/>
      <c r="B193" s="36"/>
      <c r="C193" s="117">
        <v>3040</v>
      </c>
      <c r="D193" s="148" t="s">
        <v>173</v>
      </c>
      <c r="E193" s="118">
        <v>600</v>
      </c>
      <c r="F193" s="118"/>
      <c r="G193" s="118"/>
      <c r="H193" s="20">
        <f>E193+F193-G193</f>
        <v>600</v>
      </c>
      <c r="I193" s="124"/>
      <c r="J193" s="92"/>
    </row>
    <row r="194" spans="1:10" ht="13.5">
      <c r="A194" s="75"/>
      <c r="B194" s="36"/>
      <c r="C194" s="117">
        <v>3110</v>
      </c>
      <c r="D194" s="123" t="s">
        <v>201</v>
      </c>
      <c r="E194" s="118">
        <f>995000-(995000*0.03)-10000+44032</f>
        <v>999182</v>
      </c>
      <c r="F194" s="118"/>
      <c r="G194" s="118"/>
      <c r="H194" s="20">
        <f>E194+F194-G194</f>
        <v>999182</v>
      </c>
      <c r="I194" s="124"/>
      <c r="J194" s="92"/>
    </row>
    <row r="195" spans="1:10" ht="13.5">
      <c r="A195" s="75"/>
      <c r="B195" s="36"/>
      <c r="C195" s="7">
        <v>4010</v>
      </c>
      <c r="D195" s="123" t="s">
        <v>157</v>
      </c>
      <c r="E195" s="118">
        <v>24000</v>
      </c>
      <c r="F195" s="118"/>
      <c r="G195" s="118"/>
      <c r="H195" s="20">
        <f>E195+F195-G195</f>
        <v>24000</v>
      </c>
      <c r="I195" s="124"/>
      <c r="J195" s="92"/>
    </row>
    <row r="196" spans="1:10" ht="13.5">
      <c r="A196" s="75"/>
      <c r="B196" s="36"/>
      <c r="C196" s="7">
        <v>4040</v>
      </c>
      <c r="D196" s="123" t="s">
        <v>166</v>
      </c>
      <c r="E196" s="118">
        <v>1550</v>
      </c>
      <c r="F196" s="118"/>
      <c r="G196" s="118"/>
      <c r="H196" s="20">
        <f>E196+F196-G196</f>
        <v>1550</v>
      </c>
      <c r="I196" s="124"/>
      <c r="J196" s="92"/>
    </row>
    <row r="197" spans="1:10" ht="13.5">
      <c r="A197" s="75"/>
      <c r="B197" s="36"/>
      <c r="C197" s="7">
        <v>4110</v>
      </c>
      <c r="D197" s="123" t="s">
        <v>159</v>
      </c>
      <c r="E197" s="118">
        <f>4000+10000</f>
        <v>14000</v>
      </c>
      <c r="F197" s="118"/>
      <c r="G197" s="118"/>
      <c r="H197" s="20">
        <f>E197+F197-G197</f>
        <v>14000</v>
      </c>
      <c r="I197" s="124"/>
      <c r="J197" s="92"/>
    </row>
    <row r="198" spans="1:10" ht="13.5">
      <c r="A198" s="75"/>
      <c r="B198" s="36"/>
      <c r="C198" s="7">
        <v>4120</v>
      </c>
      <c r="D198" s="123" t="s">
        <v>160</v>
      </c>
      <c r="E198" s="118">
        <v>650</v>
      </c>
      <c r="F198" s="118"/>
      <c r="G198" s="118"/>
      <c r="H198" s="20">
        <f>E198+F198-G198</f>
        <v>650</v>
      </c>
      <c r="I198" s="124"/>
      <c r="J198" s="92"/>
    </row>
    <row r="199" spans="1:10" ht="13.5">
      <c r="A199" s="75"/>
      <c r="B199" s="36"/>
      <c r="C199" s="7">
        <v>4210</v>
      </c>
      <c r="D199" s="123" t="s">
        <v>152</v>
      </c>
      <c r="E199" s="118">
        <v>1000</v>
      </c>
      <c r="F199" s="118"/>
      <c r="G199" s="118"/>
      <c r="H199" s="20">
        <f>E199+F199-G199</f>
        <v>1000</v>
      </c>
      <c r="I199" s="124"/>
      <c r="J199" s="92"/>
    </row>
    <row r="200" spans="1:10" ht="13.5">
      <c r="A200" s="75"/>
      <c r="B200" s="169"/>
      <c r="C200" s="7">
        <v>4300</v>
      </c>
      <c r="D200" s="123" t="s">
        <v>169</v>
      </c>
      <c r="E200" s="118">
        <v>2000</v>
      </c>
      <c r="F200" s="118"/>
      <c r="G200" s="118"/>
      <c r="H200" s="20">
        <f>E200+F200-G200</f>
        <v>2000</v>
      </c>
      <c r="I200" s="124"/>
      <c r="J200" s="92"/>
    </row>
    <row r="201" spans="1:10" ht="13.5">
      <c r="A201" s="75"/>
      <c r="B201" s="169"/>
      <c r="C201" s="7">
        <v>4410</v>
      </c>
      <c r="D201" s="123" t="s">
        <v>170</v>
      </c>
      <c r="E201" s="118">
        <v>500</v>
      </c>
      <c r="F201" s="118"/>
      <c r="G201" s="118"/>
      <c r="H201" s="20">
        <f>E201+F201-G201</f>
        <v>500</v>
      </c>
      <c r="I201" s="124"/>
      <c r="J201" s="92"/>
    </row>
    <row r="202" spans="1:10" ht="13.5">
      <c r="A202" s="75"/>
      <c r="B202" s="169"/>
      <c r="C202" s="7">
        <v>4440</v>
      </c>
      <c r="D202" s="123" t="s">
        <v>163</v>
      </c>
      <c r="E202" s="118">
        <v>992</v>
      </c>
      <c r="F202" s="118"/>
      <c r="G202" s="118"/>
      <c r="H202" s="20">
        <f>E202+F202-G202</f>
        <v>992</v>
      </c>
      <c r="I202" s="124"/>
      <c r="J202" s="92"/>
    </row>
    <row r="203" spans="1:10" ht="13.5">
      <c r="A203" s="75"/>
      <c r="B203" s="169"/>
      <c r="C203" s="117">
        <v>4700</v>
      </c>
      <c r="D203" s="123" t="s">
        <v>178</v>
      </c>
      <c r="E203" s="118">
        <v>500</v>
      </c>
      <c r="F203" s="118"/>
      <c r="G203" s="118"/>
      <c r="H203" s="20">
        <f>E203+F203-G203</f>
        <v>500</v>
      </c>
      <c r="I203" s="124"/>
      <c r="J203" s="92"/>
    </row>
    <row r="204" spans="1:10" ht="13.5">
      <c r="A204" s="75"/>
      <c r="B204" s="170"/>
      <c r="C204" s="117">
        <v>4750</v>
      </c>
      <c r="D204" s="19" t="s">
        <v>180</v>
      </c>
      <c r="E204" s="118">
        <v>1500</v>
      </c>
      <c r="F204" s="118"/>
      <c r="G204" s="118"/>
      <c r="H204" s="20">
        <f>E204+F204-G204</f>
        <v>1500</v>
      </c>
      <c r="I204" s="124"/>
      <c r="J204" s="92"/>
    </row>
    <row r="205" spans="1:10" ht="24.75">
      <c r="A205" s="171"/>
      <c r="B205" s="15" t="s">
        <v>121</v>
      </c>
      <c r="C205" s="172" t="s">
        <v>122</v>
      </c>
      <c r="D205" s="172"/>
      <c r="E205" s="17">
        <f>SUM(E206)</f>
        <v>5859</v>
      </c>
      <c r="F205" s="17">
        <f>SUM(F206)</f>
        <v>0</v>
      </c>
      <c r="G205" s="17">
        <f>SUM(G206)</f>
        <v>0</v>
      </c>
      <c r="H205" s="17">
        <f>SUM(H206)</f>
        <v>5859</v>
      </c>
      <c r="I205" s="109"/>
      <c r="J205" s="92"/>
    </row>
    <row r="206" spans="1:10" ht="12.75" customHeight="1">
      <c r="A206" s="171"/>
      <c r="B206" s="24"/>
      <c r="C206" s="173" t="s">
        <v>202</v>
      </c>
      <c r="D206" s="174" t="s">
        <v>203</v>
      </c>
      <c r="E206" s="118">
        <v>5859</v>
      </c>
      <c r="F206" s="118"/>
      <c r="G206" s="118"/>
      <c r="H206" s="20">
        <f>E206+F206-G206</f>
        <v>5859</v>
      </c>
      <c r="I206" s="124"/>
      <c r="J206" s="92"/>
    </row>
    <row r="207" spans="1:10" ht="12.75" customHeight="1">
      <c r="A207" s="125"/>
      <c r="B207" s="49">
        <v>85214</v>
      </c>
      <c r="C207" s="16" t="s">
        <v>204</v>
      </c>
      <c r="D207" s="16"/>
      <c r="E207" s="144">
        <f>SUM(E208:E208)</f>
        <v>247975</v>
      </c>
      <c r="F207" s="144">
        <f>SUM(F208:F208)</f>
        <v>0</v>
      </c>
      <c r="G207" s="145">
        <f>SUM(G208:G208)</f>
        <v>0</v>
      </c>
      <c r="H207" s="145">
        <f>SUM(H208:H208)</f>
        <v>247975</v>
      </c>
      <c r="I207" s="146"/>
      <c r="J207" s="92"/>
    </row>
    <row r="208" spans="1:10" ht="12.75" customHeight="1">
      <c r="A208" s="125"/>
      <c r="B208" s="52"/>
      <c r="C208" s="117">
        <v>3110</v>
      </c>
      <c r="D208" s="123" t="s">
        <v>201</v>
      </c>
      <c r="E208" s="118">
        <v>247975</v>
      </c>
      <c r="F208" s="118"/>
      <c r="G208" s="118"/>
      <c r="H208" s="20">
        <f>E208+F208-G208</f>
        <v>247975</v>
      </c>
      <c r="I208" s="124"/>
      <c r="J208" s="92"/>
    </row>
    <row r="209" spans="1:10" ht="12.75" customHeight="1">
      <c r="A209" s="125"/>
      <c r="B209" s="175" t="s">
        <v>205</v>
      </c>
      <c r="C209" s="176" t="s">
        <v>206</v>
      </c>
      <c r="D209" s="176"/>
      <c r="E209" s="17">
        <f>SUM(E210)</f>
        <v>120000</v>
      </c>
      <c r="F209" s="17">
        <f>SUM(F210)</f>
        <v>0</v>
      </c>
      <c r="G209" s="17">
        <f>SUM(G210)</f>
        <v>0</v>
      </c>
      <c r="H209" s="17">
        <f>SUM(H210)</f>
        <v>120000</v>
      </c>
      <c r="I209" s="109"/>
      <c r="J209" s="92"/>
    </row>
    <row r="210" spans="1:10" ht="12.75" customHeight="1">
      <c r="A210" s="125"/>
      <c r="B210" s="177"/>
      <c r="C210" s="117">
        <v>3110</v>
      </c>
      <c r="D210" s="123" t="s">
        <v>201</v>
      </c>
      <c r="E210" s="118">
        <v>120000</v>
      </c>
      <c r="F210" s="118"/>
      <c r="G210" s="118"/>
      <c r="H210" s="20">
        <f>E210+F210-G210</f>
        <v>120000</v>
      </c>
      <c r="I210" s="124"/>
      <c r="J210" s="92"/>
    </row>
    <row r="211" spans="1:10" ht="12.75" customHeight="1">
      <c r="A211" s="125"/>
      <c r="B211" s="49">
        <v>85219</v>
      </c>
      <c r="C211" s="50" t="s">
        <v>126</v>
      </c>
      <c r="D211" s="50"/>
      <c r="E211" s="144">
        <f>SUM(E212:E224)</f>
        <v>121255</v>
      </c>
      <c r="F211" s="144">
        <f>SUM(F212:F224)</f>
        <v>0</v>
      </c>
      <c r="G211" s="145">
        <f>SUM(G212:G224)</f>
        <v>0</v>
      </c>
      <c r="H211" s="145">
        <f>SUM(H212:H224)</f>
        <v>121255</v>
      </c>
      <c r="I211" s="146"/>
      <c r="J211" s="92"/>
    </row>
    <row r="212" spans="1:10" ht="12.75" customHeight="1">
      <c r="A212" s="125"/>
      <c r="B212" s="119"/>
      <c r="C212" s="7">
        <v>3020</v>
      </c>
      <c r="D212" s="123" t="s">
        <v>172</v>
      </c>
      <c r="E212" s="178">
        <v>800</v>
      </c>
      <c r="F212" s="178"/>
      <c r="G212" s="178"/>
      <c r="H212" s="20">
        <f>E212+F212-G212</f>
        <v>800</v>
      </c>
      <c r="I212" s="124"/>
      <c r="J212" s="92"/>
    </row>
    <row r="213" spans="1:10" ht="12.75" customHeight="1">
      <c r="A213" s="125"/>
      <c r="B213" s="119"/>
      <c r="C213" s="117">
        <v>3040</v>
      </c>
      <c r="D213" s="148" t="s">
        <v>173</v>
      </c>
      <c r="E213" s="118">
        <v>2000</v>
      </c>
      <c r="F213" s="118"/>
      <c r="G213" s="118"/>
      <c r="H213" s="20">
        <f>E213+F213-G213</f>
        <v>2000</v>
      </c>
      <c r="I213" s="124"/>
      <c r="J213" s="92"/>
    </row>
    <row r="214" spans="1:10" ht="12.75" customHeight="1">
      <c r="A214" s="125"/>
      <c r="B214" s="169"/>
      <c r="C214" s="7">
        <v>4010</v>
      </c>
      <c r="D214" s="123" t="s">
        <v>157</v>
      </c>
      <c r="E214" s="118">
        <v>80000</v>
      </c>
      <c r="F214" s="118"/>
      <c r="G214" s="118"/>
      <c r="H214" s="20">
        <f>E214+F214-G214</f>
        <v>80000</v>
      </c>
      <c r="I214" s="124"/>
      <c r="J214" s="92"/>
    </row>
    <row r="215" spans="1:10" ht="12.75" customHeight="1">
      <c r="A215" s="125"/>
      <c r="B215" s="169"/>
      <c r="C215" s="7">
        <v>4040</v>
      </c>
      <c r="D215" s="123" t="s">
        <v>166</v>
      </c>
      <c r="E215" s="118">
        <f>4700+480</f>
        <v>5180</v>
      </c>
      <c r="F215" s="118"/>
      <c r="G215" s="118"/>
      <c r="H215" s="20">
        <f>E215+F215-G215</f>
        <v>5180</v>
      </c>
      <c r="I215" s="124"/>
      <c r="J215" s="92"/>
    </row>
    <row r="216" spans="1:10" ht="12.75" customHeight="1">
      <c r="A216" s="125"/>
      <c r="B216" s="169"/>
      <c r="C216" s="7">
        <v>4110</v>
      </c>
      <c r="D216" s="123" t="s">
        <v>159</v>
      </c>
      <c r="E216" s="118">
        <f>10550+2300</f>
        <v>12850</v>
      </c>
      <c r="F216" s="118"/>
      <c r="G216" s="118"/>
      <c r="H216" s="20">
        <f>E216+F216-G216</f>
        <v>12850</v>
      </c>
      <c r="I216" s="124"/>
      <c r="J216" s="92"/>
    </row>
    <row r="217" spans="1:10" ht="12.75" customHeight="1">
      <c r="A217" s="125"/>
      <c r="B217" s="169"/>
      <c r="C217" s="7">
        <v>4120</v>
      </c>
      <c r="D217" s="123" t="s">
        <v>160</v>
      </c>
      <c r="E217" s="118">
        <f>1620+330</f>
        <v>1950</v>
      </c>
      <c r="F217" s="118"/>
      <c r="G217" s="118"/>
      <c r="H217" s="20">
        <f>E217+F217-G217</f>
        <v>1950</v>
      </c>
      <c r="I217" s="124"/>
      <c r="J217" s="92"/>
    </row>
    <row r="218" spans="1:10" ht="12.75" customHeight="1">
      <c r="A218" s="125"/>
      <c r="B218" s="169"/>
      <c r="C218" s="7">
        <v>4210</v>
      </c>
      <c r="D218" s="123" t="s">
        <v>152</v>
      </c>
      <c r="E218" s="118">
        <v>3000</v>
      </c>
      <c r="F218" s="118"/>
      <c r="G218" s="118"/>
      <c r="H218" s="20">
        <f>E218+F218-G218</f>
        <v>3000</v>
      </c>
      <c r="I218" s="124"/>
      <c r="J218" s="92"/>
    </row>
    <row r="219" spans="1:10" ht="12.75" customHeight="1">
      <c r="A219" s="125"/>
      <c r="B219" s="169"/>
      <c r="C219" s="7">
        <v>4300</v>
      </c>
      <c r="D219" s="123" t="s">
        <v>169</v>
      </c>
      <c r="E219" s="118">
        <v>4000</v>
      </c>
      <c r="F219" s="118"/>
      <c r="G219" s="118"/>
      <c r="H219" s="20">
        <f>E219+F219-G219</f>
        <v>4000</v>
      </c>
      <c r="I219" s="124"/>
      <c r="J219" s="92"/>
    </row>
    <row r="220" spans="1:10" ht="12.75" customHeight="1">
      <c r="A220" s="125"/>
      <c r="B220" s="169"/>
      <c r="C220" s="7">
        <v>4410</v>
      </c>
      <c r="D220" s="123" t="s">
        <v>170</v>
      </c>
      <c r="E220" s="118">
        <v>2500</v>
      </c>
      <c r="F220" s="118"/>
      <c r="G220" s="118"/>
      <c r="H220" s="20">
        <f>E220+F220-G220</f>
        <v>2500</v>
      </c>
      <c r="I220" s="124"/>
      <c r="J220" s="92"/>
    </row>
    <row r="221" spans="1:10" ht="12.75" customHeight="1">
      <c r="A221" s="125"/>
      <c r="B221" s="169"/>
      <c r="C221" s="7">
        <v>4440</v>
      </c>
      <c r="D221" s="123" t="s">
        <v>163</v>
      </c>
      <c r="E221" s="118">
        <f>1983+992</f>
        <v>2975</v>
      </c>
      <c r="F221" s="118"/>
      <c r="G221" s="118"/>
      <c r="H221" s="20">
        <f>E221+F221-G221</f>
        <v>2975</v>
      </c>
      <c r="I221" s="124"/>
      <c r="J221" s="92"/>
    </row>
    <row r="222" spans="1:10" ht="12.75" customHeight="1">
      <c r="A222" s="125"/>
      <c r="B222" s="169"/>
      <c r="C222" s="117">
        <v>4700</v>
      </c>
      <c r="D222" s="123" t="s">
        <v>178</v>
      </c>
      <c r="E222" s="118">
        <v>2000</v>
      </c>
      <c r="F222" s="118"/>
      <c r="G222" s="118"/>
      <c r="H222" s="20">
        <f>E222+F222-G222</f>
        <v>2000</v>
      </c>
      <c r="I222" s="124"/>
      <c r="J222" s="92"/>
    </row>
    <row r="223" spans="1:10" ht="25.5">
      <c r="A223" s="125"/>
      <c r="B223" s="169"/>
      <c r="C223" s="117">
        <v>4740</v>
      </c>
      <c r="D223" s="19" t="s">
        <v>179</v>
      </c>
      <c r="E223" s="118">
        <v>2000</v>
      </c>
      <c r="F223" s="118"/>
      <c r="G223" s="118"/>
      <c r="H223" s="20">
        <f>E223+F223-G223</f>
        <v>2000</v>
      </c>
      <c r="I223" s="124"/>
      <c r="J223" s="92"/>
    </row>
    <row r="224" spans="1:10" ht="12.75" customHeight="1">
      <c r="A224" s="125"/>
      <c r="B224" s="170"/>
      <c r="C224" s="117">
        <v>4750</v>
      </c>
      <c r="D224" s="19" t="s">
        <v>180</v>
      </c>
      <c r="E224" s="118">
        <v>2000</v>
      </c>
      <c r="F224" s="118"/>
      <c r="G224" s="118"/>
      <c r="H224" s="20">
        <f>E224+F224-G224</f>
        <v>2000</v>
      </c>
      <c r="I224" s="124"/>
      <c r="J224" s="92"/>
    </row>
    <row r="225" spans="1:10" ht="12.75" customHeight="1">
      <c r="A225" s="125"/>
      <c r="B225" s="49">
        <v>85295</v>
      </c>
      <c r="C225" s="50" t="s">
        <v>19</v>
      </c>
      <c r="D225" s="50"/>
      <c r="E225" s="144">
        <f>SUM(E226:E226)</f>
        <v>75481</v>
      </c>
      <c r="F225" s="144">
        <f>SUM(F226:F226)</f>
        <v>32467</v>
      </c>
      <c r="G225" s="145">
        <f>SUM(G226:G226)</f>
        <v>0</v>
      </c>
      <c r="H225" s="145">
        <f>SUM(H226:H226)</f>
        <v>107948</v>
      </c>
      <c r="I225" s="146"/>
      <c r="J225" s="92"/>
    </row>
    <row r="226" spans="1:10" ht="12.75">
      <c r="A226" s="152"/>
      <c r="B226" s="153"/>
      <c r="C226" s="7">
        <v>3110</v>
      </c>
      <c r="D226" s="123" t="s">
        <v>201</v>
      </c>
      <c r="E226" s="118">
        <v>75481</v>
      </c>
      <c r="F226" s="118">
        <v>32467</v>
      </c>
      <c r="G226" s="118"/>
      <c r="H226" s="20">
        <f>E226+F226-G226</f>
        <v>107948</v>
      </c>
      <c r="I226" s="124"/>
      <c r="J226" s="92"/>
    </row>
    <row r="227" spans="1:10" ht="13.5">
      <c r="A227" s="72">
        <v>854</v>
      </c>
      <c r="B227" s="73" t="s">
        <v>115</v>
      </c>
      <c r="C227" s="73"/>
      <c r="D227" s="73"/>
      <c r="E227" s="104">
        <f>SUM(E228)</f>
        <v>60468</v>
      </c>
      <c r="F227" s="104">
        <f>SUM(F228)</f>
        <v>0</v>
      </c>
      <c r="G227" s="104">
        <f>SUM(G228)</f>
        <v>0</v>
      </c>
      <c r="H227" s="104">
        <f>SUM(H228)</f>
        <v>60468</v>
      </c>
      <c r="I227" s="105"/>
      <c r="J227" s="92"/>
    </row>
    <row r="228" spans="1:10" ht="12.75">
      <c r="A228" s="125"/>
      <c r="B228" s="49">
        <v>85415</v>
      </c>
      <c r="C228" s="50" t="s">
        <v>116</v>
      </c>
      <c r="D228" s="50"/>
      <c r="E228" s="22">
        <f>SUM(E229)</f>
        <v>60468</v>
      </c>
      <c r="F228" s="22">
        <f>SUM(F229)</f>
        <v>0</v>
      </c>
      <c r="G228" s="22">
        <f>SUM(G229)</f>
        <v>0</v>
      </c>
      <c r="H228" s="22">
        <f>SUM(H229)</f>
        <v>60468</v>
      </c>
      <c r="I228" s="179"/>
      <c r="J228" s="92"/>
    </row>
    <row r="229" spans="1:10" ht="12.75">
      <c r="A229" s="152"/>
      <c r="B229" s="52"/>
      <c r="C229" s="7">
        <v>3260</v>
      </c>
      <c r="D229" s="123" t="s">
        <v>207</v>
      </c>
      <c r="E229" s="82">
        <v>60468</v>
      </c>
      <c r="F229" s="118"/>
      <c r="G229" s="118"/>
      <c r="H229" s="118">
        <f>E229+F229-G229</f>
        <v>60468</v>
      </c>
      <c r="I229" s="124"/>
      <c r="J229" s="92"/>
    </row>
    <row r="230" spans="1:10" ht="13.5">
      <c r="A230" s="72">
        <v>900</v>
      </c>
      <c r="B230" s="73" t="s">
        <v>128</v>
      </c>
      <c r="C230" s="73"/>
      <c r="D230" s="73"/>
      <c r="E230" s="104">
        <f>SUM(E231,E243,E245,E252,E250)</f>
        <v>782743.66</v>
      </c>
      <c r="F230" s="104">
        <f>SUM(F231,F243,F245,F252,F250)</f>
        <v>0</v>
      </c>
      <c r="G230" s="104">
        <f>SUM(G231,G243,G245,G252,G250)</f>
        <v>0</v>
      </c>
      <c r="H230" s="104">
        <f>SUM(H231,H243,H245,H252,H250)</f>
        <v>782743.66</v>
      </c>
      <c r="I230" s="105"/>
      <c r="J230" s="92"/>
    </row>
    <row r="231" spans="1:10" ht="12.75" customHeight="1">
      <c r="A231" s="125"/>
      <c r="B231" s="49">
        <v>90003</v>
      </c>
      <c r="C231" s="50" t="s">
        <v>208</v>
      </c>
      <c r="D231" s="50"/>
      <c r="E231" s="17">
        <f>SUM(E232:E242)</f>
        <v>252053</v>
      </c>
      <c r="F231" s="17">
        <f>SUM(F232:F242)</f>
        <v>0</v>
      </c>
      <c r="G231" s="17">
        <f>SUM(G232:G242)</f>
        <v>0</v>
      </c>
      <c r="H231" s="17">
        <f>SUM(H232:H242)</f>
        <v>252053</v>
      </c>
      <c r="I231" s="109"/>
      <c r="J231" s="92"/>
    </row>
    <row r="232" spans="1:10" ht="12.75" customHeight="1">
      <c r="A232" s="125"/>
      <c r="B232" s="119"/>
      <c r="C232" s="7">
        <v>3020</v>
      </c>
      <c r="D232" s="123" t="s">
        <v>172</v>
      </c>
      <c r="E232" s="118">
        <v>500</v>
      </c>
      <c r="F232" s="118"/>
      <c r="G232" s="118"/>
      <c r="H232" s="20">
        <f>E232+F232-G232</f>
        <v>500</v>
      </c>
      <c r="I232" s="124"/>
      <c r="J232" s="92"/>
    </row>
    <row r="233" spans="1:10" ht="12.75" customHeight="1">
      <c r="A233" s="125"/>
      <c r="B233" s="119"/>
      <c r="C233" s="117">
        <v>3040</v>
      </c>
      <c r="D233" s="148" t="s">
        <v>173</v>
      </c>
      <c r="E233" s="118">
        <v>1360</v>
      </c>
      <c r="F233" s="118"/>
      <c r="G233" s="118"/>
      <c r="H233" s="20">
        <f>E233+F233-G233</f>
        <v>1360</v>
      </c>
      <c r="I233" s="124"/>
      <c r="J233" s="92"/>
    </row>
    <row r="234" spans="1:10" ht="12.75" customHeight="1">
      <c r="A234" s="125"/>
      <c r="B234" s="169"/>
      <c r="C234" s="7">
        <v>4010</v>
      </c>
      <c r="D234" s="123" t="s">
        <v>157</v>
      </c>
      <c r="E234" s="118">
        <v>46000</v>
      </c>
      <c r="F234" s="118"/>
      <c r="G234" s="118"/>
      <c r="H234" s="20">
        <f>E234+F234-G234</f>
        <v>46000</v>
      </c>
      <c r="I234" s="124"/>
      <c r="J234" s="92"/>
    </row>
    <row r="235" spans="1:10" ht="12.75" customHeight="1">
      <c r="A235" s="125"/>
      <c r="B235" s="169"/>
      <c r="C235" s="7">
        <v>4040</v>
      </c>
      <c r="D235" s="123" t="s">
        <v>166</v>
      </c>
      <c r="E235" s="118">
        <v>3510</v>
      </c>
      <c r="F235" s="118"/>
      <c r="G235" s="118"/>
      <c r="H235" s="20">
        <f>E235+F235-G235</f>
        <v>3510</v>
      </c>
      <c r="I235" s="124"/>
      <c r="J235" s="92"/>
    </row>
    <row r="236" spans="1:10" ht="12.75" customHeight="1">
      <c r="A236" s="125"/>
      <c r="B236" s="169"/>
      <c r="C236" s="7">
        <v>4110</v>
      </c>
      <c r="D236" s="123" t="s">
        <v>159</v>
      </c>
      <c r="E236" s="118">
        <v>7400</v>
      </c>
      <c r="F236" s="118"/>
      <c r="G236" s="118"/>
      <c r="H236" s="20">
        <f>E236+F236-G236</f>
        <v>7400</v>
      </c>
      <c r="I236" s="124"/>
      <c r="J236" s="92"/>
    </row>
    <row r="237" spans="1:256" s="107" customFormat="1" ht="12.75" customHeight="1">
      <c r="A237" s="125"/>
      <c r="B237" s="169"/>
      <c r="C237" s="7">
        <v>4120</v>
      </c>
      <c r="D237" s="123" t="s">
        <v>160</v>
      </c>
      <c r="E237" s="118">
        <v>1300</v>
      </c>
      <c r="F237" s="118"/>
      <c r="G237" s="118"/>
      <c r="H237" s="20">
        <f>E237+F237-G237</f>
        <v>1300</v>
      </c>
      <c r="I237" s="124"/>
      <c r="J237" s="106"/>
      <c r="IH237" s="2"/>
      <c r="II237" s="2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s="107" customFormat="1" ht="12.75" customHeight="1">
      <c r="A238" s="125"/>
      <c r="B238" s="169"/>
      <c r="C238" s="71">
        <v>4170</v>
      </c>
      <c r="D238" s="58" t="s">
        <v>164</v>
      </c>
      <c r="E238" s="118">
        <v>2000</v>
      </c>
      <c r="F238" s="118"/>
      <c r="G238" s="118"/>
      <c r="H238" s="20">
        <f>E238+F238-G238</f>
        <v>2000</v>
      </c>
      <c r="I238" s="124"/>
      <c r="J238" s="106"/>
      <c r="IH238" s="2"/>
      <c r="II238" s="2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s="107" customFormat="1" ht="12.75" customHeight="1">
      <c r="A239" s="125"/>
      <c r="B239" s="169"/>
      <c r="C239" s="7">
        <v>4210</v>
      </c>
      <c r="D239" s="123" t="s">
        <v>152</v>
      </c>
      <c r="E239" s="118">
        <v>3000</v>
      </c>
      <c r="F239" s="118"/>
      <c r="G239" s="118"/>
      <c r="H239" s="20">
        <f>E239+F239-G239</f>
        <v>3000</v>
      </c>
      <c r="I239" s="124"/>
      <c r="J239" s="106"/>
      <c r="IH239" s="2"/>
      <c r="II239" s="2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s="111" customFormat="1" ht="12.75" customHeight="1">
      <c r="A240" s="125"/>
      <c r="B240" s="169"/>
      <c r="C240" s="7">
        <v>4260</v>
      </c>
      <c r="D240" s="123" t="s">
        <v>174</v>
      </c>
      <c r="E240" s="127">
        <v>25000</v>
      </c>
      <c r="F240" s="127"/>
      <c r="G240" s="127"/>
      <c r="H240" s="20">
        <f>E240+F240-G240</f>
        <v>25000</v>
      </c>
      <c r="I240" s="124"/>
      <c r="J240" s="110"/>
      <c r="IH240" s="2"/>
      <c r="II240" s="2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s="181" customFormat="1" ht="12.75" customHeight="1">
      <c r="A241" s="125"/>
      <c r="B241" s="169"/>
      <c r="C241" s="7">
        <v>4300</v>
      </c>
      <c r="D241" s="123" t="s">
        <v>161</v>
      </c>
      <c r="E241" s="21">
        <v>160000</v>
      </c>
      <c r="F241" s="21"/>
      <c r="G241" s="21"/>
      <c r="H241" s="20">
        <f>E241+F241-G241</f>
        <v>160000</v>
      </c>
      <c r="I241" s="124"/>
      <c r="J241" s="180"/>
      <c r="IH241" s="2"/>
      <c r="II241" s="2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s="181" customFormat="1" ht="12.75" customHeight="1">
      <c r="A242" s="125"/>
      <c r="B242" s="169"/>
      <c r="C242" s="7">
        <v>4440</v>
      </c>
      <c r="D242" s="123" t="s">
        <v>163</v>
      </c>
      <c r="E242" s="21">
        <v>1983</v>
      </c>
      <c r="F242" s="21"/>
      <c r="G242" s="21"/>
      <c r="H242" s="20">
        <f>E242+F242-G242</f>
        <v>1983</v>
      </c>
      <c r="I242" s="124"/>
      <c r="J242" s="180"/>
      <c r="IH242" s="2"/>
      <c r="II242" s="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s="181" customFormat="1" ht="12.75" customHeight="1">
      <c r="A243" s="125"/>
      <c r="B243" s="76">
        <v>90004</v>
      </c>
      <c r="C243" s="50" t="s">
        <v>209</v>
      </c>
      <c r="D243" s="50"/>
      <c r="E243" s="17">
        <f>SUM(E244)</f>
        <v>4500</v>
      </c>
      <c r="F243" s="17">
        <f>SUM(F244)</f>
        <v>0</v>
      </c>
      <c r="G243" s="17">
        <f>SUM(G244)</f>
        <v>0</v>
      </c>
      <c r="H243" s="17">
        <f>SUM(H244)</f>
        <v>4500</v>
      </c>
      <c r="I243" s="109"/>
      <c r="J243" s="180"/>
      <c r="IH243" s="2"/>
      <c r="II243" s="2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s="181" customFormat="1" ht="12.75" customHeight="1">
      <c r="A244" s="125"/>
      <c r="B244" s="156"/>
      <c r="C244" s="7">
        <v>4210</v>
      </c>
      <c r="D244" s="123" t="s">
        <v>152</v>
      </c>
      <c r="E244" s="21">
        <v>4500</v>
      </c>
      <c r="F244" s="21"/>
      <c r="G244" s="21"/>
      <c r="H244" s="20">
        <f>E244+F244-G244</f>
        <v>4500</v>
      </c>
      <c r="I244" s="124"/>
      <c r="J244" s="180"/>
      <c r="IH244" s="2"/>
      <c r="II244" s="2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s="181" customFormat="1" ht="12.75" customHeight="1">
      <c r="A245" s="182"/>
      <c r="B245" s="49">
        <v>90015</v>
      </c>
      <c r="C245" s="50" t="s">
        <v>210</v>
      </c>
      <c r="D245" s="50"/>
      <c r="E245" s="17">
        <f>SUM(E246:E249)</f>
        <v>120000</v>
      </c>
      <c r="F245" s="17">
        <f>SUM(F246:F249)</f>
        <v>0</v>
      </c>
      <c r="G245" s="17">
        <f>SUM(G246:G249)</f>
        <v>0</v>
      </c>
      <c r="H245" s="17">
        <f>SUM(H246:H249)</f>
        <v>120000</v>
      </c>
      <c r="I245" s="109"/>
      <c r="J245" s="180"/>
      <c r="IH245" s="2"/>
      <c r="II245" s="2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10" ht="12.75" customHeight="1">
      <c r="A246" s="182"/>
      <c r="B246" s="169"/>
      <c r="C246" s="117">
        <v>4260</v>
      </c>
      <c r="D246" s="123" t="s">
        <v>174</v>
      </c>
      <c r="E246" s="127">
        <v>70000</v>
      </c>
      <c r="F246" s="127"/>
      <c r="G246" s="127"/>
      <c r="H246" s="20">
        <f>E246+F246-G246</f>
        <v>70000</v>
      </c>
      <c r="I246" s="124"/>
      <c r="J246" s="92"/>
    </row>
    <row r="247" spans="1:10" ht="12.75" customHeight="1">
      <c r="A247" s="182"/>
      <c r="B247" s="169"/>
      <c r="C247" s="117">
        <v>4270</v>
      </c>
      <c r="D247" s="123" t="s">
        <v>193</v>
      </c>
      <c r="E247" s="127">
        <v>20000</v>
      </c>
      <c r="F247" s="127"/>
      <c r="G247" s="127"/>
      <c r="H247" s="20">
        <f>E247+F247-G247</f>
        <v>20000</v>
      </c>
      <c r="I247" s="124"/>
      <c r="J247" s="92"/>
    </row>
    <row r="248" spans="1:256" s="111" customFormat="1" ht="12.75" customHeight="1">
      <c r="A248" s="182"/>
      <c r="B248" s="169"/>
      <c r="C248" s="7">
        <v>4300</v>
      </c>
      <c r="D248" s="123" t="s">
        <v>161</v>
      </c>
      <c r="E248" s="127">
        <v>10000</v>
      </c>
      <c r="F248" s="127"/>
      <c r="G248" s="127"/>
      <c r="H248" s="20">
        <f>E248+F248-G248</f>
        <v>10000</v>
      </c>
      <c r="I248" s="124"/>
      <c r="J248" s="110"/>
      <c r="IH248" s="2"/>
      <c r="II248" s="2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s="111" customFormat="1" ht="12.75" customHeight="1">
      <c r="A249" s="182"/>
      <c r="B249" s="169"/>
      <c r="C249" s="112">
        <v>6050</v>
      </c>
      <c r="D249" s="113" t="s">
        <v>140</v>
      </c>
      <c r="E249" s="128">
        <v>20000</v>
      </c>
      <c r="F249" s="128"/>
      <c r="G249" s="128"/>
      <c r="H249" s="114">
        <f>E249+F249-G249</f>
        <v>20000</v>
      </c>
      <c r="I249" s="115"/>
      <c r="J249" s="110"/>
      <c r="IH249" s="2"/>
      <c r="II249" s="2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s="111" customFormat="1" ht="24.75">
      <c r="A250" s="182"/>
      <c r="B250" s="85">
        <v>90019</v>
      </c>
      <c r="C250" s="35" t="s">
        <v>211</v>
      </c>
      <c r="D250" s="35"/>
      <c r="E250" s="22">
        <f>SUM(E251)</f>
        <v>10000</v>
      </c>
      <c r="F250" s="22">
        <f>SUM(F251)</f>
        <v>0</v>
      </c>
      <c r="G250" s="23">
        <f>SUM(G251)</f>
        <v>0</v>
      </c>
      <c r="H250" s="23">
        <f>SUM(H251)</f>
        <v>10000</v>
      </c>
      <c r="I250" s="166"/>
      <c r="J250" s="110"/>
      <c r="IH250" s="2"/>
      <c r="II250" s="2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s="111" customFormat="1" ht="12.75" customHeight="1">
      <c r="A251" s="182"/>
      <c r="B251" s="183"/>
      <c r="C251" s="157">
        <v>4300</v>
      </c>
      <c r="D251" s="58" t="s">
        <v>161</v>
      </c>
      <c r="E251" s="82">
        <v>10000</v>
      </c>
      <c r="F251" s="82"/>
      <c r="G251" s="82"/>
      <c r="H251" s="20">
        <f>E251+F251-G251</f>
        <v>10000</v>
      </c>
      <c r="I251" s="124"/>
      <c r="J251" s="110"/>
      <c r="IH251" s="2"/>
      <c r="II251" s="2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10" ht="12.75" customHeight="1">
      <c r="A252" s="125"/>
      <c r="B252" s="184">
        <v>90095</v>
      </c>
      <c r="C252" s="50" t="s">
        <v>19</v>
      </c>
      <c r="D252" s="50"/>
      <c r="E252" s="17">
        <f>SUM(E253:E266)</f>
        <v>396190.66000000003</v>
      </c>
      <c r="F252" s="17">
        <f>SUM(F253:F266)</f>
        <v>0</v>
      </c>
      <c r="G252" s="17">
        <f>SUM(G253:G266)</f>
        <v>0</v>
      </c>
      <c r="H252" s="17">
        <f>SUM(H253:H266)</f>
        <v>396190.66000000003</v>
      </c>
      <c r="I252" s="109"/>
      <c r="J252" s="92"/>
    </row>
    <row r="253" spans="1:10" ht="12.75" customHeight="1">
      <c r="A253" s="125"/>
      <c r="B253" s="184"/>
      <c r="C253" s="7">
        <v>3020</v>
      </c>
      <c r="D253" s="123" t="s">
        <v>172</v>
      </c>
      <c r="E253" s="127">
        <v>500</v>
      </c>
      <c r="F253" s="127"/>
      <c r="G253" s="127"/>
      <c r="H253" s="20">
        <f>E253+F253-G253</f>
        <v>500</v>
      </c>
      <c r="I253" s="124"/>
      <c r="J253" s="92"/>
    </row>
    <row r="254" spans="1:256" s="111" customFormat="1" ht="12.75" customHeight="1">
      <c r="A254" s="125"/>
      <c r="B254" s="184"/>
      <c r="C254" s="7">
        <v>4010</v>
      </c>
      <c r="D254" s="123" t="s">
        <v>157</v>
      </c>
      <c r="E254" s="127">
        <v>63017.66</v>
      </c>
      <c r="F254" s="127"/>
      <c r="G254" s="127"/>
      <c r="H254" s="20">
        <f>E254+F254-G254</f>
        <v>63017.66</v>
      </c>
      <c r="I254" s="124"/>
      <c r="J254" s="110"/>
      <c r="IH254" s="2"/>
      <c r="II254" s="2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s="111" customFormat="1" ht="12.75" customHeight="1">
      <c r="A255" s="125"/>
      <c r="B255" s="184"/>
      <c r="C255" s="7">
        <v>4040</v>
      </c>
      <c r="D255" s="123" t="s">
        <v>166</v>
      </c>
      <c r="E255" s="127">
        <v>2600</v>
      </c>
      <c r="F255" s="127"/>
      <c r="G255" s="127"/>
      <c r="H255" s="20">
        <f>E255+F255-G255</f>
        <v>2600</v>
      </c>
      <c r="I255" s="124"/>
      <c r="J255" s="110"/>
      <c r="IH255" s="2"/>
      <c r="II255" s="2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s="111" customFormat="1" ht="12.75" customHeight="1">
      <c r="A256" s="125"/>
      <c r="B256" s="184"/>
      <c r="C256" s="7">
        <v>4110</v>
      </c>
      <c r="D256" s="123" t="s">
        <v>159</v>
      </c>
      <c r="E256" s="127">
        <v>10700</v>
      </c>
      <c r="F256" s="127"/>
      <c r="G256" s="127"/>
      <c r="H256" s="20">
        <f>E256+F256-G256</f>
        <v>10700</v>
      </c>
      <c r="I256" s="124"/>
      <c r="J256" s="110"/>
      <c r="IH256" s="2"/>
      <c r="II256" s="2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s="111" customFormat="1" ht="12.75" customHeight="1">
      <c r="A257" s="125"/>
      <c r="B257" s="156"/>
      <c r="C257" s="7">
        <v>4120</v>
      </c>
      <c r="D257" s="123" t="s">
        <v>160</v>
      </c>
      <c r="E257" s="127">
        <v>1800</v>
      </c>
      <c r="F257" s="127"/>
      <c r="G257" s="127"/>
      <c r="H257" s="20">
        <f>E257+F257-G257</f>
        <v>1800</v>
      </c>
      <c r="I257" s="124"/>
      <c r="J257" s="110"/>
      <c r="IH257" s="2"/>
      <c r="II257" s="2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s="111" customFormat="1" ht="12.75" customHeight="1">
      <c r="A258" s="125"/>
      <c r="B258" s="156"/>
      <c r="C258" s="7">
        <v>4140</v>
      </c>
      <c r="D258" s="19" t="s">
        <v>212</v>
      </c>
      <c r="E258" s="127">
        <v>5000</v>
      </c>
      <c r="F258" s="127"/>
      <c r="G258" s="127"/>
      <c r="H258" s="20">
        <f>E258+F258-G258</f>
        <v>5000</v>
      </c>
      <c r="I258" s="124"/>
      <c r="J258" s="110"/>
      <c r="IH258" s="2"/>
      <c r="II258" s="2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s="111" customFormat="1" ht="12.75" customHeight="1">
      <c r="A259" s="125"/>
      <c r="B259" s="156"/>
      <c r="C259" s="71">
        <v>4170</v>
      </c>
      <c r="D259" s="58" t="s">
        <v>164</v>
      </c>
      <c r="E259" s="127">
        <v>10000</v>
      </c>
      <c r="F259" s="127"/>
      <c r="G259" s="127"/>
      <c r="H259" s="20">
        <f>E259+F259-G259</f>
        <v>10000</v>
      </c>
      <c r="I259" s="124"/>
      <c r="J259" s="110"/>
      <c r="IH259" s="2"/>
      <c r="II259" s="2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10" ht="12.75" customHeight="1">
      <c r="A260" s="125"/>
      <c r="B260" s="156"/>
      <c r="C260" s="7">
        <v>4210</v>
      </c>
      <c r="D260" s="123" t="s">
        <v>152</v>
      </c>
      <c r="E260" s="127">
        <v>48000</v>
      </c>
      <c r="F260" s="127"/>
      <c r="G260" s="127"/>
      <c r="H260" s="20">
        <f>E260+F260-G260</f>
        <v>48000</v>
      </c>
      <c r="I260" s="124"/>
      <c r="J260" s="92"/>
    </row>
    <row r="261" spans="1:256" s="111" customFormat="1" ht="12.75" customHeight="1">
      <c r="A261" s="125"/>
      <c r="B261" s="156"/>
      <c r="C261" s="7">
        <v>4260</v>
      </c>
      <c r="D261" s="123" t="s">
        <v>174</v>
      </c>
      <c r="E261" s="127">
        <v>8600</v>
      </c>
      <c r="F261" s="127"/>
      <c r="G261" s="127"/>
      <c r="H261" s="20">
        <f>E261+F261-G261</f>
        <v>8600</v>
      </c>
      <c r="I261" s="124"/>
      <c r="J261" s="110"/>
      <c r="IH261" s="2"/>
      <c r="II261" s="2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s="111" customFormat="1" ht="12.75" customHeight="1">
      <c r="A262" s="125"/>
      <c r="B262" s="156"/>
      <c r="C262" s="7">
        <v>4300</v>
      </c>
      <c r="D262" s="123" t="s">
        <v>161</v>
      </c>
      <c r="E262" s="127">
        <v>150000</v>
      </c>
      <c r="F262" s="127"/>
      <c r="G262" s="127"/>
      <c r="H262" s="20">
        <f>E262+F262-G262</f>
        <v>150000</v>
      </c>
      <c r="I262" s="124"/>
      <c r="J262" s="110"/>
      <c r="IH262" s="2"/>
      <c r="II262" s="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s="111" customFormat="1" ht="12.75" customHeight="1">
      <c r="A263" s="125"/>
      <c r="B263" s="132"/>
      <c r="C263" s="7">
        <v>4430</v>
      </c>
      <c r="D263" s="123" t="s">
        <v>213</v>
      </c>
      <c r="E263" s="127">
        <v>10000</v>
      </c>
      <c r="F263" s="127"/>
      <c r="G263" s="127"/>
      <c r="H263" s="20">
        <f>E263+F263-G263</f>
        <v>10000</v>
      </c>
      <c r="I263" s="124"/>
      <c r="J263" s="110"/>
      <c r="IH263" s="2"/>
      <c r="II263" s="2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s="111" customFormat="1" ht="12.75" customHeight="1">
      <c r="A264" s="125"/>
      <c r="B264" s="132"/>
      <c r="C264" s="7">
        <v>4440</v>
      </c>
      <c r="D264" s="123" t="s">
        <v>163</v>
      </c>
      <c r="E264" s="127">
        <v>2973</v>
      </c>
      <c r="F264" s="127"/>
      <c r="G264" s="127"/>
      <c r="H264" s="20">
        <f>E264+F264-G264</f>
        <v>2973</v>
      </c>
      <c r="I264" s="124"/>
      <c r="J264" s="110"/>
      <c r="IH264" s="2"/>
      <c r="II264" s="2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s="111" customFormat="1" ht="36.75">
      <c r="A265" s="125"/>
      <c r="B265" s="132"/>
      <c r="C265" s="7">
        <v>6010</v>
      </c>
      <c r="D265" s="19" t="s">
        <v>214</v>
      </c>
      <c r="E265" s="127">
        <v>30000</v>
      </c>
      <c r="F265" s="127"/>
      <c r="G265" s="127"/>
      <c r="H265" s="20">
        <f>E265+F265-G265</f>
        <v>30000</v>
      </c>
      <c r="I265" s="124"/>
      <c r="J265" s="110"/>
      <c r="IH265" s="2"/>
      <c r="II265" s="2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s="111" customFormat="1" ht="12.75" customHeight="1">
      <c r="A266" s="125"/>
      <c r="B266" s="132"/>
      <c r="C266" s="112">
        <v>6050</v>
      </c>
      <c r="D266" s="113" t="s">
        <v>140</v>
      </c>
      <c r="E266" s="128">
        <v>53000</v>
      </c>
      <c r="F266" s="128"/>
      <c r="G266" s="128"/>
      <c r="H266" s="114">
        <f>E266+F266-G266</f>
        <v>53000</v>
      </c>
      <c r="I266" s="115"/>
      <c r="J266" s="110"/>
      <c r="IH266" s="2"/>
      <c r="II266" s="2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s="111" customFormat="1" ht="13.5">
      <c r="A267" s="72">
        <v>921</v>
      </c>
      <c r="B267" s="73" t="s">
        <v>215</v>
      </c>
      <c r="C267" s="73"/>
      <c r="D267" s="73"/>
      <c r="E267" s="163">
        <f>SUM(E268,E270)</f>
        <v>359000</v>
      </c>
      <c r="F267" s="163">
        <f>SUM(F268,F270)</f>
        <v>0</v>
      </c>
      <c r="G267" s="164">
        <f>SUM(G268,G270)</f>
        <v>0</v>
      </c>
      <c r="H267" s="164">
        <f>SUM(H268,H270)</f>
        <v>359000</v>
      </c>
      <c r="I267" s="165"/>
      <c r="J267" s="110"/>
      <c r="IH267" s="2"/>
      <c r="II267" s="2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s="181" customFormat="1" ht="12.75">
      <c r="A268" s="125"/>
      <c r="B268" s="76">
        <v>92109</v>
      </c>
      <c r="C268" s="50" t="s">
        <v>216</v>
      </c>
      <c r="D268" s="50"/>
      <c r="E268" s="144">
        <f>SUM(E269)</f>
        <v>274000</v>
      </c>
      <c r="F268" s="144">
        <f>SUM(F269)</f>
        <v>0</v>
      </c>
      <c r="G268" s="145">
        <f>SUM(G269)</f>
        <v>0</v>
      </c>
      <c r="H268" s="145">
        <f>SUM(H269)</f>
        <v>274000</v>
      </c>
      <c r="I268" s="146"/>
      <c r="J268" s="180"/>
      <c r="IH268" s="2"/>
      <c r="II268" s="2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s="181" customFormat="1" ht="12.75">
      <c r="A269" s="125"/>
      <c r="B269" s="185"/>
      <c r="C269" s="157">
        <v>2480</v>
      </c>
      <c r="D269" s="186" t="s">
        <v>217</v>
      </c>
      <c r="E269" s="21">
        <v>274000</v>
      </c>
      <c r="F269" s="21"/>
      <c r="G269" s="21"/>
      <c r="H269" s="20">
        <f>E269+F269-G269</f>
        <v>274000</v>
      </c>
      <c r="I269" s="124"/>
      <c r="J269" s="180"/>
      <c r="IH269" s="2"/>
      <c r="II269" s="2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s="181" customFormat="1" ht="12.75">
      <c r="A270" s="125"/>
      <c r="B270" s="76">
        <v>92116</v>
      </c>
      <c r="C270" s="50" t="s">
        <v>218</v>
      </c>
      <c r="D270" s="50"/>
      <c r="E270" s="17">
        <f>SUM(E271)</f>
        <v>85000</v>
      </c>
      <c r="F270" s="17">
        <f>SUM(F271)</f>
        <v>0</v>
      </c>
      <c r="G270" s="17">
        <f>SUM(G271)</f>
        <v>0</v>
      </c>
      <c r="H270" s="17">
        <f>SUM(H271)</f>
        <v>85000</v>
      </c>
      <c r="I270" s="109"/>
      <c r="J270" s="180"/>
      <c r="IH270" s="2"/>
      <c r="II270" s="2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s="181" customFormat="1" ht="12.75">
      <c r="A271" s="152"/>
      <c r="B271" s="185"/>
      <c r="C271" s="157">
        <v>2480</v>
      </c>
      <c r="D271" s="186" t="s">
        <v>217</v>
      </c>
      <c r="E271" s="21">
        <v>85000</v>
      </c>
      <c r="F271" s="21"/>
      <c r="G271" s="21"/>
      <c r="H271" s="20">
        <f>E271+F271-G271</f>
        <v>85000</v>
      </c>
      <c r="I271" s="124"/>
      <c r="J271" s="180"/>
      <c r="IH271" s="2"/>
      <c r="II271" s="2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s="181" customFormat="1" ht="13.5">
      <c r="A272" s="72">
        <v>926</v>
      </c>
      <c r="B272" s="73" t="s">
        <v>219</v>
      </c>
      <c r="C272" s="73"/>
      <c r="D272" s="73"/>
      <c r="E272" s="104">
        <f>SUM(E273)</f>
        <v>37000</v>
      </c>
      <c r="F272" s="104">
        <f>SUM(F273)</f>
        <v>0</v>
      </c>
      <c r="G272" s="104">
        <f>SUM(G273)</f>
        <v>0</v>
      </c>
      <c r="H272" s="104">
        <f>SUM(H273)</f>
        <v>37000</v>
      </c>
      <c r="I272" s="105"/>
      <c r="J272" s="180"/>
      <c r="IH272" s="2"/>
      <c r="II272" s="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s="107" customFormat="1" ht="12.75" customHeight="1">
      <c r="A273" s="125"/>
      <c r="B273" s="76">
        <v>92695</v>
      </c>
      <c r="C273" s="50" t="s">
        <v>19</v>
      </c>
      <c r="D273" s="50"/>
      <c r="E273" s="17">
        <f>SUM(E274)</f>
        <v>37000</v>
      </c>
      <c r="F273" s="17">
        <f>SUM(F274)</f>
        <v>0</v>
      </c>
      <c r="G273" s="17">
        <f>SUM(G274)</f>
        <v>0</v>
      </c>
      <c r="H273" s="17">
        <f>SUM(H274)</f>
        <v>37000</v>
      </c>
      <c r="I273" s="109"/>
      <c r="J273" s="106"/>
      <c r="IH273" s="2"/>
      <c r="II273" s="2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s="111" customFormat="1" ht="27.75" customHeight="1">
      <c r="A274" s="187"/>
      <c r="B274" s="188"/>
      <c r="C274" s="189">
        <v>2820</v>
      </c>
      <c r="D274" s="190" t="s">
        <v>220</v>
      </c>
      <c r="E274" s="191">
        <v>37000</v>
      </c>
      <c r="F274" s="191"/>
      <c r="G274" s="191"/>
      <c r="H274" s="20">
        <f>E274+F274-G274</f>
        <v>37000</v>
      </c>
      <c r="I274" s="124"/>
      <c r="J274" s="110"/>
      <c r="IH274" s="2"/>
      <c r="II274" s="2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10" ht="17.25">
      <c r="A275" s="192" t="s">
        <v>221</v>
      </c>
      <c r="B275" s="192"/>
      <c r="C275" s="192"/>
      <c r="D275" s="192"/>
      <c r="E275" s="193">
        <f>SUM(E272,E267,E230,E188,E174,E106,E103,E100,E96,E82,E78,E38,E45,E27,E22,E19,E11,E42,E227)</f>
        <v>8208435.66</v>
      </c>
      <c r="F275" s="193">
        <f>SUM(F272,F267,F230,F188,F174,F106,F103,F100,F96,F82,F78,F38,F45,F27,F22,F19,F11,F42,F227)</f>
        <v>59047</v>
      </c>
      <c r="G275" s="193">
        <f>SUM(G272,G267,G230,G188,G174,G106,G103,G100,G96,G82,G78,G38,G45,G27,G22,G19,G11,G42,G227)</f>
        <v>20000</v>
      </c>
      <c r="H275" s="193">
        <f>SUM(H272,H267,H230,H188,H174,H106,H103,H100,H96,H82,H78,H38,H45,H27,H22,H19,H11,H42,H227)</f>
        <v>8247482.66</v>
      </c>
      <c r="I275" s="194"/>
      <c r="J275" s="92"/>
    </row>
    <row r="276" spans="1:9" ht="17.25">
      <c r="A276" s="195"/>
      <c r="B276" s="195"/>
      <c r="C276" s="195"/>
      <c r="D276" s="195"/>
      <c r="E276" s="194"/>
      <c r="F276" s="194"/>
      <c r="G276" s="194"/>
      <c r="H276" s="194"/>
      <c r="I276" s="194"/>
    </row>
    <row r="277" spans="1:9" ht="17.25">
      <c r="A277" s="195"/>
      <c r="B277" s="195"/>
      <c r="C277" s="195"/>
      <c r="D277" s="195"/>
      <c r="E277" s="194"/>
      <c r="F277" s="194"/>
      <c r="G277" s="194"/>
      <c r="H277" s="194"/>
      <c r="I277" s="194"/>
    </row>
  </sheetData>
  <mergeCells count="72">
    <mergeCell ref="A5:E5"/>
    <mergeCell ref="A7:A9"/>
    <mergeCell ref="B7:B9"/>
    <mergeCell ref="C7:C9"/>
    <mergeCell ref="D7:D9"/>
    <mergeCell ref="E7:E9"/>
    <mergeCell ref="F7:F9"/>
    <mergeCell ref="G7:G9"/>
    <mergeCell ref="H7:H9"/>
    <mergeCell ref="B11:D11"/>
    <mergeCell ref="C12:D12"/>
    <mergeCell ref="C14:D14"/>
    <mergeCell ref="C16:D16"/>
    <mergeCell ref="B19:D19"/>
    <mergeCell ref="C20:D20"/>
    <mergeCell ref="B22:D22"/>
    <mergeCell ref="C23:D23"/>
    <mergeCell ref="B27:D27"/>
    <mergeCell ref="C28:D28"/>
    <mergeCell ref="B38:D38"/>
    <mergeCell ref="C39:D39"/>
    <mergeCell ref="B42:D42"/>
    <mergeCell ref="C43:D43"/>
    <mergeCell ref="B45:D45"/>
    <mergeCell ref="C46:D46"/>
    <mergeCell ref="C52:D52"/>
    <mergeCell ref="C57:D57"/>
    <mergeCell ref="B78:D78"/>
    <mergeCell ref="C79:D79"/>
    <mergeCell ref="B82:D82"/>
    <mergeCell ref="C83:D83"/>
    <mergeCell ref="C90:D90"/>
    <mergeCell ref="C92:D92"/>
    <mergeCell ref="C94:D94"/>
    <mergeCell ref="B96:D96"/>
    <mergeCell ref="C97:D97"/>
    <mergeCell ref="B100:D100"/>
    <mergeCell ref="C101:D101"/>
    <mergeCell ref="B103:D103"/>
    <mergeCell ref="C104:D104"/>
    <mergeCell ref="B106:D106"/>
    <mergeCell ref="C107:D107"/>
    <mergeCell ref="C127:D127"/>
    <mergeCell ref="C137:D137"/>
    <mergeCell ref="C158:D158"/>
    <mergeCell ref="C167:D167"/>
    <mergeCell ref="C171:D171"/>
    <mergeCell ref="B174:D174"/>
    <mergeCell ref="C175:D175"/>
    <mergeCell ref="C178:D178"/>
    <mergeCell ref="B188:D188"/>
    <mergeCell ref="C189:D189"/>
    <mergeCell ref="C191:D191"/>
    <mergeCell ref="C205:D205"/>
    <mergeCell ref="C207:D207"/>
    <mergeCell ref="C209:D209"/>
    <mergeCell ref="C211:D211"/>
    <mergeCell ref="C225:D225"/>
    <mergeCell ref="B227:D227"/>
    <mergeCell ref="C228:D228"/>
    <mergeCell ref="B230:D230"/>
    <mergeCell ref="C231:D231"/>
    <mergeCell ref="C243:D243"/>
    <mergeCell ref="C245:D245"/>
    <mergeCell ref="C250:D250"/>
    <mergeCell ref="C252:D252"/>
    <mergeCell ref="B267:D267"/>
    <mergeCell ref="C268:D268"/>
    <mergeCell ref="C270:D270"/>
    <mergeCell ref="B272:D272"/>
    <mergeCell ref="C273:D273"/>
    <mergeCell ref="A275:D275"/>
  </mergeCells>
  <printOptions horizontalCentered="1"/>
  <pageMargins left="0.7875" right="0.7875" top="0.7875" bottom="0.39375" header="0.5118055555555555" footer="0.5118055555555555"/>
  <pageSetup horizontalDpi="300" verticalDpi="300" orientation="landscape" paperSize="9" scale="74"/>
  <rowBreaks count="6" manualBreakCount="6">
    <brk id="44" max="255" man="1"/>
    <brk id="95" max="255" man="1"/>
    <brk id="136" max="255" man="1"/>
    <brk id="187" max="255" man="1"/>
    <brk id="229" max="255" man="1"/>
    <brk id="276" max="255" man="1"/>
  </rowBreaks>
  <colBreaks count="1" manualBreakCount="1">
    <brk id="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="90" zoomScaleNormal="90" zoomScaleSheetLayoutView="55" workbookViewId="0" topLeftCell="A61">
      <selection activeCell="E87" sqref="E87"/>
    </sheetView>
  </sheetViews>
  <sheetFormatPr defaultColWidth="9.00390625" defaultRowHeight="12.75"/>
  <cols>
    <col min="1" max="1" width="5.125" style="93" customWidth="1"/>
    <col min="2" max="2" width="6.75390625" style="93" customWidth="1"/>
    <col min="3" max="3" width="6.125" style="93" customWidth="1"/>
    <col min="4" max="4" width="61.25390625" style="93" customWidth="1"/>
    <col min="5" max="5" width="14.75390625" style="93" customWidth="1"/>
    <col min="6" max="7" width="11.875" style="93" customWidth="1"/>
    <col min="8" max="8" width="14.75390625" style="93" customWidth="1"/>
    <col min="9" max="9" width="9.00390625" style="93" customWidth="1"/>
    <col min="10" max="10" width="9.625" style="93" customWidth="1"/>
    <col min="11" max="250" width="9.00390625" style="93" customWidth="1"/>
  </cols>
  <sheetData>
    <row r="1" spans="4:6" ht="13.5">
      <c r="D1"/>
      <c r="E1" s="196"/>
      <c r="F1" s="197"/>
    </row>
    <row r="2" spans="4:10" ht="24.75">
      <c r="D2" s="198" t="s">
        <v>222</v>
      </c>
      <c r="E2" s="97" t="s">
        <v>6</v>
      </c>
      <c r="F2" s="97" t="s">
        <v>7</v>
      </c>
      <c r="G2" s="97" t="s">
        <v>8</v>
      </c>
      <c r="H2" s="97" t="s">
        <v>9</v>
      </c>
      <c r="I2" s="98"/>
      <c r="J2" s="98"/>
    </row>
    <row r="3" spans="5:10" ht="12.75">
      <c r="E3" s="199">
        <f>1!E65</f>
        <v>1934643</v>
      </c>
      <c r="F3" s="199">
        <f>1!F65</f>
        <v>0</v>
      </c>
      <c r="G3" s="199">
        <f>1!G65</f>
        <v>0</v>
      </c>
      <c r="H3" s="199">
        <f>1!H65</f>
        <v>1934643</v>
      </c>
      <c r="I3" s="98"/>
      <c r="J3" s="98"/>
    </row>
    <row r="4" spans="5:10" ht="12.75">
      <c r="E4" s="200">
        <f>E5-E3</f>
        <v>589488</v>
      </c>
      <c r="F4" s="97"/>
      <c r="G4" s="97"/>
      <c r="H4" s="200">
        <f>H5-H3</f>
        <v>596068</v>
      </c>
      <c r="I4" s="98"/>
      <c r="J4" s="98"/>
    </row>
    <row r="5" spans="1:10" ht="15">
      <c r="A5" s="47">
        <v>801</v>
      </c>
      <c r="B5" s="201" t="s">
        <v>105</v>
      </c>
      <c r="C5" s="201"/>
      <c r="D5" s="201"/>
      <c r="E5" s="202">
        <f>SUM(E6,E26,E46,E66,E87,E96,E100,E56)</f>
        <v>2524131</v>
      </c>
      <c r="F5" s="202">
        <f>SUM(F6,F26,F46,F66,F87,F96,F100,F56)</f>
        <v>6580</v>
      </c>
      <c r="G5" s="202">
        <f>SUM(G6,G26,G46,G66,G87,G96,G100,G56)</f>
        <v>0</v>
      </c>
      <c r="H5" s="202">
        <f>SUM(H6,H26,H46,H66,H87,H96,H100,H56)</f>
        <v>2530711</v>
      </c>
      <c r="I5" s="92"/>
      <c r="J5" s="92"/>
    </row>
    <row r="6" spans="1:10" ht="12.75" customHeight="1">
      <c r="A6" s="48"/>
      <c r="B6" s="203">
        <v>80101</v>
      </c>
      <c r="C6" s="204" t="s">
        <v>223</v>
      </c>
      <c r="D6" s="204"/>
      <c r="E6" s="205">
        <f>SUM(E7:E25)</f>
        <v>742632</v>
      </c>
      <c r="F6" s="205">
        <f>SUM(F7:F25)</f>
        <v>6580</v>
      </c>
      <c r="G6" s="206">
        <f>SUM(G7:G25)</f>
        <v>0</v>
      </c>
      <c r="H6" s="206">
        <f>SUM(H7:H25)</f>
        <v>749212</v>
      </c>
      <c r="I6" s="92"/>
      <c r="J6" s="92"/>
    </row>
    <row r="7" spans="1:10" ht="12.75" customHeight="1">
      <c r="A7" s="48"/>
      <c r="B7" s="207"/>
      <c r="C7" s="157">
        <v>3020</v>
      </c>
      <c r="D7" s="158" t="s">
        <v>172</v>
      </c>
      <c r="E7" s="208">
        <v>42010</v>
      </c>
      <c r="F7" s="208"/>
      <c r="G7" s="208"/>
      <c r="H7" s="209">
        <f>E7+F7-G7</f>
        <v>42010</v>
      </c>
      <c r="I7" s="92"/>
      <c r="J7" s="92"/>
    </row>
    <row r="8" spans="1:10" ht="15">
      <c r="A8" s="48"/>
      <c r="B8" s="207"/>
      <c r="C8" s="117">
        <v>3040</v>
      </c>
      <c r="D8" s="59" t="s">
        <v>173</v>
      </c>
      <c r="E8" s="208">
        <v>4500</v>
      </c>
      <c r="F8" s="208"/>
      <c r="G8" s="208"/>
      <c r="H8" s="209">
        <f>E8+F8-G8</f>
        <v>4500</v>
      </c>
      <c r="I8" s="92"/>
      <c r="J8" s="92"/>
    </row>
    <row r="9" spans="1:10" ht="12.75" customHeight="1">
      <c r="A9" s="48"/>
      <c r="B9" s="207"/>
      <c r="C9" s="157">
        <v>4010</v>
      </c>
      <c r="D9" s="158" t="s">
        <v>157</v>
      </c>
      <c r="E9" s="208">
        <v>455760</v>
      </c>
      <c r="F9" s="208">
        <v>6580</v>
      </c>
      <c r="G9" s="208"/>
      <c r="H9" s="209">
        <f>E9+F9-G9</f>
        <v>462340</v>
      </c>
      <c r="I9" s="92"/>
      <c r="J9" s="92"/>
    </row>
    <row r="10" spans="1:10" ht="12.75" customHeight="1">
      <c r="A10" s="48"/>
      <c r="B10" s="207"/>
      <c r="C10" s="157">
        <v>4040</v>
      </c>
      <c r="D10" s="158" t="s">
        <v>191</v>
      </c>
      <c r="E10" s="210">
        <v>36800</v>
      </c>
      <c r="F10" s="208"/>
      <c r="G10" s="208"/>
      <c r="H10" s="209">
        <f>E10+F10-G10</f>
        <v>36800</v>
      </c>
      <c r="I10" s="92"/>
      <c r="J10" s="92"/>
    </row>
    <row r="11" spans="1:10" ht="12.75" customHeight="1">
      <c r="A11" s="48"/>
      <c r="B11" s="207"/>
      <c r="C11" s="157">
        <v>4110</v>
      </c>
      <c r="D11" s="158" t="s">
        <v>159</v>
      </c>
      <c r="E11" s="208">
        <v>74900</v>
      </c>
      <c r="F11" s="208"/>
      <c r="G11" s="208"/>
      <c r="H11" s="209">
        <f>E11+F11-G11</f>
        <v>74900</v>
      </c>
      <c r="I11" s="92"/>
      <c r="J11" s="92"/>
    </row>
    <row r="12" spans="1:10" ht="12.75" customHeight="1">
      <c r="A12" s="48"/>
      <c r="B12" s="207"/>
      <c r="C12" s="157">
        <v>4120</v>
      </c>
      <c r="D12" s="158" t="s">
        <v>160</v>
      </c>
      <c r="E12" s="208">
        <v>12300</v>
      </c>
      <c r="F12" s="208"/>
      <c r="G12" s="208"/>
      <c r="H12" s="209">
        <f>E12+F12-G12</f>
        <v>12300</v>
      </c>
      <c r="I12" s="92"/>
      <c r="J12" s="92"/>
    </row>
    <row r="13" spans="1:10" ht="12.75" customHeight="1">
      <c r="A13" s="48"/>
      <c r="B13" s="207"/>
      <c r="C13" s="157">
        <v>4210</v>
      </c>
      <c r="D13" s="158" t="s">
        <v>152</v>
      </c>
      <c r="E13" s="208">
        <v>36500</v>
      </c>
      <c r="F13" s="208"/>
      <c r="G13" s="208"/>
      <c r="H13" s="209">
        <f>E13+F13-G13</f>
        <v>36500</v>
      </c>
      <c r="I13" s="92"/>
      <c r="J13" s="92"/>
    </row>
    <row r="14" spans="1:10" ht="12.75" customHeight="1">
      <c r="A14" s="48"/>
      <c r="B14" s="207"/>
      <c r="C14" s="157">
        <v>4240</v>
      </c>
      <c r="D14" s="158" t="s">
        <v>192</v>
      </c>
      <c r="E14" s="208">
        <v>1500</v>
      </c>
      <c r="F14" s="208"/>
      <c r="G14" s="208"/>
      <c r="H14" s="209">
        <f>E14+F14-G14</f>
        <v>1500</v>
      </c>
      <c r="I14" s="211"/>
      <c r="J14" s="211"/>
    </row>
    <row r="15" spans="1:10" ht="12.75" customHeight="1">
      <c r="A15" s="48"/>
      <c r="B15" s="207"/>
      <c r="C15" s="157">
        <v>4260</v>
      </c>
      <c r="D15" s="158" t="s">
        <v>174</v>
      </c>
      <c r="E15" s="208">
        <v>6500</v>
      </c>
      <c r="F15" s="208"/>
      <c r="G15" s="208"/>
      <c r="H15" s="209">
        <f>E15+F15-G15</f>
        <v>6500</v>
      </c>
      <c r="I15" s="211"/>
      <c r="J15" s="211"/>
    </row>
    <row r="16" spans="1:10" ht="12.75" customHeight="1">
      <c r="A16" s="48"/>
      <c r="B16" s="207"/>
      <c r="C16" s="117">
        <v>4270</v>
      </c>
      <c r="D16" s="123" t="s">
        <v>193</v>
      </c>
      <c r="E16" s="208">
        <v>10000</v>
      </c>
      <c r="F16" s="208"/>
      <c r="G16" s="208"/>
      <c r="H16" s="209">
        <f>E16+F16-G16</f>
        <v>10000</v>
      </c>
      <c r="I16" s="211"/>
      <c r="J16" s="211"/>
    </row>
    <row r="17" spans="1:10" ht="12.75" customHeight="1">
      <c r="A17" s="48"/>
      <c r="B17" s="207"/>
      <c r="C17" s="117">
        <v>4280</v>
      </c>
      <c r="D17" s="123" t="s">
        <v>194</v>
      </c>
      <c r="E17" s="208">
        <v>1000</v>
      </c>
      <c r="F17" s="208"/>
      <c r="G17" s="208"/>
      <c r="H17" s="209">
        <f>E17+F17-G17</f>
        <v>1000</v>
      </c>
      <c r="I17" s="211"/>
      <c r="J17" s="211"/>
    </row>
    <row r="18" spans="1:10" ht="12.75" customHeight="1">
      <c r="A18" s="48"/>
      <c r="B18" s="207"/>
      <c r="C18" s="157">
        <v>4300</v>
      </c>
      <c r="D18" s="158" t="s">
        <v>169</v>
      </c>
      <c r="E18" s="208">
        <v>12000</v>
      </c>
      <c r="F18" s="208"/>
      <c r="G18" s="208"/>
      <c r="H18" s="209">
        <f>E18+F18-G18</f>
        <v>12000</v>
      </c>
      <c r="I18" s="211"/>
      <c r="J18" s="211"/>
    </row>
    <row r="19" spans="1:10" ht="12.75" customHeight="1">
      <c r="A19" s="48"/>
      <c r="B19" s="207"/>
      <c r="C19" s="117">
        <v>4350</v>
      </c>
      <c r="D19" s="123" t="s">
        <v>175</v>
      </c>
      <c r="E19" s="208">
        <v>1000</v>
      </c>
      <c r="F19" s="208"/>
      <c r="G19" s="208"/>
      <c r="H19" s="209">
        <f>E19+F19-G19</f>
        <v>1000</v>
      </c>
      <c r="I19" s="211"/>
      <c r="J19" s="211"/>
    </row>
    <row r="20" spans="1:10" ht="12.75" customHeight="1">
      <c r="A20" s="48"/>
      <c r="B20" s="207"/>
      <c r="C20" s="117">
        <v>4370</v>
      </c>
      <c r="D20" s="123" t="s">
        <v>177</v>
      </c>
      <c r="E20" s="208">
        <v>2000</v>
      </c>
      <c r="F20" s="208"/>
      <c r="G20" s="208"/>
      <c r="H20" s="209">
        <f>E20+F20-G20</f>
        <v>2000</v>
      </c>
      <c r="I20" s="211"/>
      <c r="J20" s="211"/>
    </row>
    <row r="21" spans="1:10" ht="12.75" customHeight="1">
      <c r="A21" s="48"/>
      <c r="B21" s="207"/>
      <c r="C21" s="157">
        <v>4410</v>
      </c>
      <c r="D21" s="158" t="s">
        <v>170</v>
      </c>
      <c r="E21" s="208">
        <v>1500</v>
      </c>
      <c r="F21" s="208"/>
      <c r="G21" s="208"/>
      <c r="H21" s="209">
        <f>E21+F21-G21</f>
        <v>1500</v>
      </c>
      <c r="I21" s="211"/>
      <c r="J21" s="211"/>
    </row>
    <row r="22" spans="1:10" ht="12.75" customHeight="1">
      <c r="A22" s="48"/>
      <c r="B22" s="207"/>
      <c r="C22" s="157">
        <v>4430</v>
      </c>
      <c r="D22" s="158" t="s">
        <v>162</v>
      </c>
      <c r="E22" s="208">
        <v>1500</v>
      </c>
      <c r="F22" s="208"/>
      <c r="G22" s="208"/>
      <c r="H22" s="209">
        <f>E22+F22-G22</f>
        <v>1500</v>
      </c>
      <c r="I22" s="211"/>
      <c r="J22" s="211"/>
    </row>
    <row r="23" spans="1:10" ht="12.75" customHeight="1">
      <c r="A23" s="48"/>
      <c r="B23" s="207"/>
      <c r="C23" s="157">
        <v>4440</v>
      </c>
      <c r="D23" s="158" t="s">
        <v>163</v>
      </c>
      <c r="E23" s="208">
        <v>38862</v>
      </c>
      <c r="F23" s="208"/>
      <c r="G23" s="208"/>
      <c r="H23" s="209">
        <f>E23+F23-G23</f>
        <v>38862</v>
      </c>
      <c r="I23" s="211"/>
      <c r="J23" s="211"/>
    </row>
    <row r="24" spans="1:10" ht="24.75">
      <c r="A24" s="48"/>
      <c r="B24" s="207"/>
      <c r="C24" s="117">
        <v>4740</v>
      </c>
      <c r="D24" s="19" t="s">
        <v>179</v>
      </c>
      <c r="E24" s="208">
        <v>2000</v>
      </c>
      <c r="F24" s="208"/>
      <c r="G24" s="208"/>
      <c r="H24" s="209">
        <f>E24+F24-G24</f>
        <v>2000</v>
      </c>
      <c r="I24" s="211"/>
      <c r="J24" s="211"/>
    </row>
    <row r="25" spans="1:10" ht="12.75" customHeight="1">
      <c r="A25" s="48"/>
      <c r="B25" s="212"/>
      <c r="C25" s="117">
        <v>4750</v>
      </c>
      <c r="D25" s="19" t="s">
        <v>180</v>
      </c>
      <c r="E25" s="208">
        <v>2000</v>
      </c>
      <c r="F25" s="208"/>
      <c r="G25" s="208"/>
      <c r="H25" s="209">
        <f>E25+F25-G25</f>
        <v>2000</v>
      </c>
      <c r="I25" s="211"/>
      <c r="J25" s="211"/>
    </row>
    <row r="26" spans="1:10" ht="12.75" customHeight="1">
      <c r="A26" s="125"/>
      <c r="B26" s="203">
        <v>80101</v>
      </c>
      <c r="C26" s="204" t="s">
        <v>224</v>
      </c>
      <c r="D26" s="204"/>
      <c r="E26" s="213">
        <f>SUM(E27:E45)</f>
        <v>665907</v>
      </c>
      <c r="F26" s="213">
        <f>SUM(F27:F45)</f>
        <v>0</v>
      </c>
      <c r="G26" s="214">
        <f>SUM(G27:G45)</f>
        <v>0</v>
      </c>
      <c r="H26" s="214">
        <f>SUM(H27:H45)</f>
        <v>665907</v>
      </c>
      <c r="I26" s="211"/>
      <c r="J26" s="211"/>
    </row>
    <row r="27" spans="1:10" ht="12.75">
      <c r="A27" s="125"/>
      <c r="B27" s="215"/>
      <c r="C27" s="157">
        <v>3020</v>
      </c>
      <c r="D27" s="186" t="s">
        <v>172</v>
      </c>
      <c r="E27" s="208">
        <v>44040</v>
      </c>
      <c r="F27" s="208"/>
      <c r="G27" s="208"/>
      <c r="H27" s="209">
        <f>E27+F27-G27</f>
        <v>44040</v>
      </c>
      <c r="I27" s="211"/>
      <c r="J27" s="211"/>
    </row>
    <row r="28" spans="1:10" ht="12.75">
      <c r="A28" s="125"/>
      <c r="B28" s="215"/>
      <c r="C28" s="117">
        <v>3040</v>
      </c>
      <c r="D28" s="59" t="s">
        <v>173</v>
      </c>
      <c r="E28" s="208">
        <v>4000</v>
      </c>
      <c r="F28" s="208"/>
      <c r="G28" s="208"/>
      <c r="H28" s="209">
        <f>E28+F28-G28</f>
        <v>4000</v>
      </c>
      <c r="I28" s="211"/>
      <c r="J28" s="211"/>
    </row>
    <row r="29" spans="1:10" ht="12.75">
      <c r="A29" s="125"/>
      <c r="B29" s="215"/>
      <c r="C29" s="157">
        <v>4010</v>
      </c>
      <c r="D29" s="158" t="s">
        <v>157</v>
      </c>
      <c r="E29" s="208">
        <v>375445</v>
      </c>
      <c r="F29" s="208"/>
      <c r="G29" s="208"/>
      <c r="H29" s="209">
        <f>E29+F29-G29</f>
        <v>375445</v>
      </c>
      <c r="I29" s="211"/>
      <c r="J29" s="211"/>
    </row>
    <row r="30" spans="1:10" ht="12.75">
      <c r="A30" s="125"/>
      <c r="B30" s="215"/>
      <c r="C30" s="157">
        <v>4040</v>
      </c>
      <c r="D30" s="158" t="s">
        <v>191</v>
      </c>
      <c r="E30" s="210">
        <v>35000</v>
      </c>
      <c r="F30" s="208"/>
      <c r="G30" s="208"/>
      <c r="H30" s="209">
        <f>E30+F30-G30</f>
        <v>35000</v>
      </c>
      <c r="I30" s="211"/>
      <c r="J30" s="211"/>
    </row>
    <row r="31" spans="1:10" ht="12.75">
      <c r="A31" s="125"/>
      <c r="B31" s="215"/>
      <c r="C31" s="157">
        <v>4110</v>
      </c>
      <c r="D31" s="158" t="s">
        <v>159</v>
      </c>
      <c r="E31" s="208">
        <v>68840</v>
      </c>
      <c r="F31" s="208"/>
      <c r="G31" s="208"/>
      <c r="H31" s="209">
        <f>E31+F31-G31</f>
        <v>68840</v>
      </c>
      <c r="I31" s="211"/>
      <c r="J31" s="211"/>
    </row>
    <row r="32" spans="1:10" ht="12.75">
      <c r="A32" s="125"/>
      <c r="B32" s="215"/>
      <c r="C32" s="157">
        <v>4120</v>
      </c>
      <c r="D32" s="158" t="s">
        <v>160</v>
      </c>
      <c r="E32" s="208">
        <v>11080</v>
      </c>
      <c r="F32" s="208"/>
      <c r="G32" s="208"/>
      <c r="H32" s="209">
        <f>E32+F32-G32</f>
        <v>11080</v>
      </c>
      <c r="I32" s="211"/>
      <c r="J32" s="211"/>
    </row>
    <row r="33" spans="1:10" ht="12.75">
      <c r="A33" s="125"/>
      <c r="B33" s="215"/>
      <c r="C33" s="157">
        <v>4210</v>
      </c>
      <c r="D33" s="158" t="s">
        <v>152</v>
      </c>
      <c r="E33" s="208">
        <v>55000</v>
      </c>
      <c r="F33" s="208"/>
      <c r="G33" s="208"/>
      <c r="H33" s="209">
        <f>E33+F33-G33</f>
        <v>55000</v>
      </c>
      <c r="I33" s="211"/>
      <c r="J33" s="211"/>
    </row>
    <row r="34" spans="1:10" ht="12.75">
      <c r="A34" s="125"/>
      <c r="B34" s="215"/>
      <c r="C34" s="157">
        <v>4240</v>
      </c>
      <c r="D34" s="158" t="s">
        <v>192</v>
      </c>
      <c r="E34" s="208">
        <v>1000</v>
      </c>
      <c r="F34" s="208"/>
      <c r="G34" s="208"/>
      <c r="H34" s="209">
        <f>E34+F34-G34</f>
        <v>1000</v>
      </c>
      <c r="I34" s="211"/>
      <c r="J34" s="211"/>
    </row>
    <row r="35" spans="1:10" ht="12.75">
      <c r="A35" s="125"/>
      <c r="B35" s="215"/>
      <c r="C35" s="157">
        <v>4260</v>
      </c>
      <c r="D35" s="158" t="s">
        <v>174</v>
      </c>
      <c r="E35" s="208">
        <v>6000</v>
      </c>
      <c r="F35" s="208"/>
      <c r="G35" s="208"/>
      <c r="H35" s="209">
        <f>E35+F35-G35</f>
        <v>6000</v>
      </c>
      <c r="I35" s="211"/>
      <c r="J35" s="211"/>
    </row>
    <row r="36" spans="1:10" ht="12.75">
      <c r="A36" s="125"/>
      <c r="B36" s="215"/>
      <c r="C36" s="117">
        <v>4270</v>
      </c>
      <c r="D36" s="123" t="s">
        <v>193</v>
      </c>
      <c r="E36" s="208">
        <v>20000</v>
      </c>
      <c r="F36" s="208"/>
      <c r="G36" s="208"/>
      <c r="H36" s="209">
        <f>E36+F36-G36</f>
        <v>20000</v>
      </c>
      <c r="I36" s="211"/>
      <c r="J36" s="211"/>
    </row>
    <row r="37" spans="1:10" ht="12.75">
      <c r="A37" s="125"/>
      <c r="B37" s="215"/>
      <c r="C37" s="117">
        <v>4280</v>
      </c>
      <c r="D37" s="123" t="s">
        <v>194</v>
      </c>
      <c r="E37" s="208">
        <v>1000</v>
      </c>
      <c r="F37" s="208"/>
      <c r="G37" s="208"/>
      <c r="H37" s="209">
        <f>E37+F37-G37</f>
        <v>1000</v>
      </c>
      <c r="I37" s="211"/>
      <c r="J37" s="211"/>
    </row>
    <row r="38" spans="1:10" ht="12.75">
      <c r="A38" s="125"/>
      <c r="B38" s="215"/>
      <c r="C38" s="157">
        <v>4300</v>
      </c>
      <c r="D38" s="158" t="s">
        <v>169</v>
      </c>
      <c r="E38" s="208">
        <v>6000</v>
      </c>
      <c r="F38" s="208"/>
      <c r="G38" s="208"/>
      <c r="H38" s="209">
        <f>E38+F38-G38</f>
        <v>6000</v>
      </c>
      <c r="I38" s="211"/>
      <c r="J38" s="211"/>
    </row>
    <row r="39" spans="1:10" ht="12.75">
      <c r="A39" s="125"/>
      <c r="B39" s="215"/>
      <c r="C39" s="117">
        <v>4350</v>
      </c>
      <c r="D39" s="123" t="s">
        <v>175</v>
      </c>
      <c r="E39" s="208">
        <v>2000</v>
      </c>
      <c r="F39" s="208"/>
      <c r="G39" s="208"/>
      <c r="H39" s="209">
        <f>E39+F39-G39</f>
        <v>2000</v>
      </c>
      <c r="I39" s="211"/>
      <c r="J39" s="211"/>
    </row>
    <row r="40" spans="1:10" ht="12.75">
      <c r="A40" s="125"/>
      <c r="B40" s="215"/>
      <c r="C40" s="117">
        <v>4370</v>
      </c>
      <c r="D40" s="123" t="s">
        <v>177</v>
      </c>
      <c r="E40" s="208">
        <v>2500</v>
      </c>
      <c r="F40" s="208"/>
      <c r="G40" s="208"/>
      <c r="H40" s="209">
        <f>E40+F40-G40</f>
        <v>2500</v>
      </c>
      <c r="I40" s="211"/>
      <c r="J40" s="211"/>
    </row>
    <row r="41" spans="1:10" ht="12.75">
      <c r="A41" s="125"/>
      <c r="B41" s="215"/>
      <c r="C41" s="157">
        <v>4410</v>
      </c>
      <c r="D41" s="158" t="s">
        <v>170</v>
      </c>
      <c r="E41" s="208">
        <v>3000</v>
      </c>
      <c r="F41" s="208"/>
      <c r="G41" s="208"/>
      <c r="H41" s="209">
        <f>E41+F41-G41</f>
        <v>3000</v>
      </c>
      <c r="I41" s="211"/>
      <c r="J41" s="211"/>
    </row>
    <row r="42" spans="1:10" ht="12.75">
      <c r="A42" s="125"/>
      <c r="B42" s="215"/>
      <c r="C42" s="157">
        <v>4430</v>
      </c>
      <c r="D42" s="158" t="s">
        <v>162</v>
      </c>
      <c r="E42" s="208">
        <v>1500</v>
      </c>
      <c r="F42" s="208"/>
      <c r="G42" s="208"/>
      <c r="H42" s="209">
        <f>E42+F42-G42</f>
        <v>1500</v>
      </c>
      <c r="I42" s="211"/>
      <c r="J42" s="211"/>
    </row>
    <row r="43" spans="1:10" ht="12.75">
      <c r="A43" s="125"/>
      <c r="B43" s="215"/>
      <c r="C43" s="157">
        <v>4440</v>
      </c>
      <c r="D43" s="158" t="s">
        <v>163</v>
      </c>
      <c r="E43" s="208">
        <v>26902</v>
      </c>
      <c r="F43" s="208"/>
      <c r="G43" s="208"/>
      <c r="H43" s="209">
        <f>E43+F43-G43</f>
        <v>26902</v>
      </c>
      <c r="I43" s="211"/>
      <c r="J43" s="211"/>
    </row>
    <row r="44" spans="1:10" ht="24.75">
      <c r="A44" s="125"/>
      <c r="B44" s="215"/>
      <c r="C44" s="117">
        <v>4740</v>
      </c>
      <c r="D44" s="19" t="s">
        <v>179</v>
      </c>
      <c r="E44" s="208">
        <v>600</v>
      </c>
      <c r="F44" s="208"/>
      <c r="G44" s="208"/>
      <c r="H44" s="209">
        <f>E44+F44-G44</f>
        <v>600</v>
      </c>
      <c r="I44" s="211"/>
      <c r="J44" s="211"/>
    </row>
    <row r="45" spans="1:10" ht="12.75">
      <c r="A45" s="125"/>
      <c r="B45" s="216"/>
      <c r="C45" s="117">
        <v>4750</v>
      </c>
      <c r="D45" s="19" t="s">
        <v>180</v>
      </c>
      <c r="E45" s="208">
        <v>2000</v>
      </c>
      <c r="F45" s="208"/>
      <c r="G45" s="208"/>
      <c r="H45" s="209">
        <f>E45+F45-G45</f>
        <v>2000</v>
      </c>
      <c r="I45" s="211"/>
      <c r="J45" s="211"/>
    </row>
    <row r="46" spans="1:10" ht="14.25" customHeight="1">
      <c r="A46" s="125"/>
      <c r="B46" s="203">
        <v>80104</v>
      </c>
      <c r="C46" s="217" t="s">
        <v>225</v>
      </c>
      <c r="D46" s="217"/>
      <c r="E46" s="213">
        <f>SUM(E47:E55)</f>
        <v>56335</v>
      </c>
      <c r="F46" s="213">
        <f>SUM(F47:F55)</f>
        <v>0</v>
      </c>
      <c r="G46" s="214">
        <f>SUM(G47:G55)</f>
        <v>0</v>
      </c>
      <c r="H46" s="214">
        <f>SUM(H47:H55)</f>
        <v>56335</v>
      </c>
      <c r="I46" s="211"/>
      <c r="J46" s="211"/>
    </row>
    <row r="47" spans="1:10" ht="12.75">
      <c r="A47" s="125"/>
      <c r="B47" s="215"/>
      <c r="C47" s="157">
        <v>3020</v>
      </c>
      <c r="D47" s="158" t="s">
        <v>172</v>
      </c>
      <c r="E47" s="218">
        <v>4280</v>
      </c>
      <c r="F47" s="208"/>
      <c r="G47" s="208"/>
      <c r="H47" s="209">
        <f>E47+F47-G47</f>
        <v>4280</v>
      </c>
      <c r="I47" s="211"/>
      <c r="J47" s="211"/>
    </row>
    <row r="48" spans="1:10" ht="12.75">
      <c r="A48" s="125"/>
      <c r="B48" s="215"/>
      <c r="C48" s="117">
        <v>3040</v>
      </c>
      <c r="D48" s="59" t="s">
        <v>173</v>
      </c>
      <c r="E48" s="218">
        <v>600</v>
      </c>
      <c r="F48" s="208"/>
      <c r="G48" s="208"/>
      <c r="H48" s="209">
        <f>E48+F48-G48</f>
        <v>600</v>
      </c>
      <c r="I48" s="211"/>
      <c r="J48" s="211"/>
    </row>
    <row r="49" spans="1:10" ht="12.75">
      <c r="A49" s="125"/>
      <c r="B49" s="215"/>
      <c r="C49" s="157">
        <v>4010</v>
      </c>
      <c r="D49" s="158" t="s">
        <v>157</v>
      </c>
      <c r="E49" s="208">
        <v>37810</v>
      </c>
      <c r="F49" s="208"/>
      <c r="G49" s="208"/>
      <c r="H49" s="209">
        <f>E49+F49-G49</f>
        <v>37810</v>
      </c>
      <c r="I49" s="211"/>
      <c r="J49" s="211"/>
    </row>
    <row r="50" spans="1:10" ht="12.75">
      <c r="A50" s="125"/>
      <c r="B50" s="215"/>
      <c r="C50" s="157">
        <v>4040</v>
      </c>
      <c r="D50" s="158" t="s">
        <v>166</v>
      </c>
      <c r="E50" s="208">
        <v>3400</v>
      </c>
      <c r="F50" s="208"/>
      <c r="G50" s="208"/>
      <c r="H50" s="209">
        <f>E50+F50-G50</f>
        <v>3400</v>
      </c>
      <c r="I50" s="211"/>
      <c r="J50" s="211"/>
    </row>
    <row r="51" spans="1:10" ht="12.75">
      <c r="A51" s="125"/>
      <c r="B51" s="215"/>
      <c r="C51" s="157">
        <v>4110</v>
      </c>
      <c r="D51" s="158" t="s">
        <v>159</v>
      </c>
      <c r="E51" s="208">
        <v>6900</v>
      </c>
      <c r="F51" s="208"/>
      <c r="G51" s="208"/>
      <c r="H51" s="209">
        <f>E51+F51-G51</f>
        <v>6900</v>
      </c>
      <c r="I51" s="211"/>
      <c r="J51" s="211"/>
    </row>
    <row r="52" spans="1:10" ht="12.75">
      <c r="A52" s="125"/>
      <c r="B52" s="215"/>
      <c r="C52" s="157">
        <v>4120</v>
      </c>
      <c r="D52" s="158" t="s">
        <v>160</v>
      </c>
      <c r="E52" s="208">
        <v>1120</v>
      </c>
      <c r="F52" s="208"/>
      <c r="G52" s="208"/>
      <c r="H52" s="209">
        <f>E52+F52-G52</f>
        <v>1120</v>
      </c>
      <c r="I52" s="211"/>
      <c r="J52" s="211"/>
    </row>
    <row r="53" spans="1:10" ht="12.75">
      <c r="A53" s="125"/>
      <c r="B53" s="215"/>
      <c r="C53" s="117">
        <v>4280</v>
      </c>
      <c r="D53" s="123" t="s">
        <v>194</v>
      </c>
      <c r="E53" s="208">
        <v>50</v>
      </c>
      <c r="F53" s="208"/>
      <c r="G53" s="208"/>
      <c r="H53" s="209">
        <f>E53+F53-G53</f>
        <v>50</v>
      </c>
      <c r="I53" s="211"/>
      <c r="J53" s="211"/>
    </row>
    <row r="54" spans="1:10" ht="12.75">
      <c r="A54" s="125"/>
      <c r="B54" s="215"/>
      <c r="C54" s="157">
        <v>4410</v>
      </c>
      <c r="D54" s="158" t="s">
        <v>170</v>
      </c>
      <c r="E54" s="208">
        <v>100</v>
      </c>
      <c r="F54" s="208"/>
      <c r="G54" s="208"/>
      <c r="H54" s="209">
        <f>E54+F54-G54</f>
        <v>100</v>
      </c>
      <c r="I54" s="211"/>
      <c r="J54" s="211"/>
    </row>
    <row r="55" spans="1:10" ht="12.75">
      <c r="A55" s="152"/>
      <c r="B55" s="183"/>
      <c r="C55" s="157">
        <v>4440</v>
      </c>
      <c r="D55" s="158" t="s">
        <v>163</v>
      </c>
      <c r="E55" s="208">
        <v>2075</v>
      </c>
      <c r="F55" s="208"/>
      <c r="G55" s="208"/>
      <c r="H55" s="209">
        <f>E55+F55-G55</f>
        <v>2075</v>
      </c>
      <c r="I55" s="211"/>
      <c r="J55" s="211"/>
    </row>
    <row r="56" spans="1:10" ht="12.75">
      <c r="A56" s="154"/>
      <c r="B56" s="85">
        <v>80104</v>
      </c>
      <c r="C56" s="217" t="s">
        <v>226</v>
      </c>
      <c r="D56" s="217"/>
      <c r="E56" s="213">
        <f>SUM(E57:E65)</f>
        <v>45595</v>
      </c>
      <c r="F56" s="213">
        <f>SUM(F57:F65)</f>
        <v>0</v>
      </c>
      <c r="G56" s="214">
        <f>SUM(G57:G65)</f>
        <v>0</v>
      </c>
      <c r="H56" s="214">
        <f>SUM(H57:H65)</f>
        <v>45595</v>
      </c>
      <c r="I56" s="211"/>
      <c r="J56" s="211"/>
    </row>
    <row r="57" spans="1:10" ht="12.75">
      <c r="A57" s="125"/>
      <c r="B57" s="87"/>
      <c r="C57" s="157">
        <v>3020</v>
      </c>
      <c r="D57" s="158" t="s">
        <v>172</v>
      </c>
      <c r="E57" s="208">
        <v>3450</v>
      </c>
      <c r="F57" s="208"/>
      <c r="G57" s="208"/>
      <c r="H57" s="209">
        <f>E57+F57-G57</f>
        <v>3450</v>
      </c>
      <c r="I57" s="211"/>
      <c r="J57" s="211"/>
    </row>
    <row r="58" spans="1:10" ht="12.75">
      <c r="A58" s="125"/>
      <c r="B58" s="219"/>
      <c r="C58" s="117">
        <v>3040</v>
      </c>
      <c r="D58" s="59" t="s">
        <v>173</v>
      </c>
      <c r="E58" s="208">
        <v>600</v>
      </c>
      <c r="F58" s="208"/>
      <c r="G58" s="208"/>
      <c r="H58" s="209">
        <f>E58+F58-G58</f>
        <v>600</v>
      </c>
      <c r="I58" s="211"/>
      <c r="J58" s="211"/>
    </row>
    <row r="59" spans="1:10" ht="12.75">
      <c r="A59" s="125"/>
      <c r="B59" s="219"/>
      <c r="C59" s="157">
        <v>4010</v>
      </c>
      <c r="D59" s="158" t="s">
        <v>157</v>
      </c>
      <c r="E59" s="208">
        <v>29500</v>
      </c>
      <c r="F59" s="208"/>
      <c r="G59" s="208"/>
      <c r="H59" s="209">
        <f>E59+F59-G59</f>
        <v>29500</v>
      </c>
      <c r="I59" s="211"/>
      <c r="J59" s="211"/>
    </row>
    <row r="60" spans="1:10" ht="12.75">
      <c r="A60" s="125"/>
      <c r="B60" s="219"/>
      <c r="C60" s="157">
        <v>4040</v>
      </c>
      <c r="D60" s="158" t="s">
        <v>166</v>
      </c>
      <c r="E60" s="208">
        <v>3500</v>
      </c>
      <c r="F60" s="208"/>
      <c r="G60" s="208"/>
      <c r="H60" s="209">
        <f>E60+F60-G60</f>
        <v>3500</v>
      </c>
      <c r="I60" s="211"/>
      <c r="J60" s="211"/>
    </row>
    <row r="61" spans="1:10" ht="12.75">
      <c r="A61" s="125"/>
      <c r="B61" s="219"/>
      <c r="C61" s="157">
        <v>4110</v>
      </c>
      <c r="D61" s="158" t="s">
        <v>159</v>
      </c>
      <c r="E61" s="208">
        <v>5500</v>
      </c>
      <c r="F61" s="208"/>
      <c r="G61" s="208"/>
      <c r="H61" s="209">
        <f>E61+F61-G61</f>
        <v>5500</v>
      </c>
      <c r="I61" s="211"/>
      <c r="J61" s="211"/>
    </row>
    <row r="62" spans="1:10" ht="12.75">
      <c r="A62" s="125"/>
      <c r="B62" s="219"/>
      <c r="C62" s="157">
        <v>4120</v>
      </c>
      <c r="D62" s="158" t="s">
        <v>160</v>
      </c>
      <c r="E62" s="208">
        <v>870</v>
      </c>
      <c r="F62" s="208"/>
      <c r="G62" s="208"/>
      <c r="H62" s="209">
        <f>E62+F62-G62</f>
        <v>870</v>
      </c>
      <c r="I62" s="211"/>
      <c r="J62" s="211"/>
    </row>
    <row r="63" spans="1:10" ht="12.75">
      <c r="A63" s="125"/>
      <c r="B63" s="219"/>
      <c r="C63" s="117">
        <v>4280</v>
      </c>
      <c r="D63" s="123" t="s">
        <v>194</v>
      </c>
      <c r="E63" s="208"/>
      <c r="F63" s="208"/>
      <c r="G63" s="208"/>
      <c r="H63" s="209">
        <f>E63+F63-G63</f>
        <v>0</v>
      </c>
      <c r="I63" s="211"/>
      <c r="J63" s="211"/>
    </row>
    <row r="64" spans="1:10" ht="12.75">
      <c r="A64" s="125"/>
      <c r="B64" s="219"/>
      <c r="C64" s="157">
        <v>4410</v>
      </c>
      <c r="D64" s="158" t="s">
        <v>170</v>
      </c>
      <c r="E64" s="208">
        <v>100</v>
      </c>
      <c r="F64" s="208"/>
      <c r="G64" s="208"/>
      <c r="H64" s="209">
        <f>E64+F64-G64</f>
        <v>100</v>
      </c>
      <c r="I64" s="211"/>
      <c r="J64" s="211"/>
    </row>
    <row r="65" spans="1:10" ht="12.75">
      <c r="A65" s="125"/>
      <c r="B65" s="183"/>
      <c r="C65" s="157">
        <v>4440</v>
      </c>
      <c r="D65" s="158" t="s">
        <v>163</v>
      </c>
      <c r="E65" s="208">
        <v>2075</v>
      </c>
      <c r="F65" s="208"/>
      <c r="G65" s="208"/>
      <c r="H65" s="209">
        <f>E65+F65-G65</f>
        <v>2075</v>
      </c>
      <c r="I65" s="211"/>
      <c r="J65" s="211"/>
    </row>
    <row r="66" spans="1:10" ht="12.75">
      <c r="A66" s="125"/>
      <c r="B66" s="203">
        <v>80110</v>
      </c>
      <c r="C66" s="204" t="s">
        <v>196</v>
      </c>
      <c r="D66" s="204"/>
      <c r="E66" s="213">
        <f>SUM(E67:E86)</f>
        <v>771512</v>
      </c>
      <c r="F66" s="213">
        <f>SUM(F67:F86)</f>
        <v>0</v>
      </c>
      <c r="G66" s="214">
        <f>SUM(G67:G86)</f>
        <v>0</v>
      </c>
      <c r="H66" s="214">
        <f>SUM(H67:H86)</f>
        <v>771512</v>
      </c>
      <c r="I66" s="220"/>
      <c r="J66" s="211"/>
    </row>
    <row r="67" spans="1:10" ht="12.75">
      <c r="A67" s="125"/>
      <c r="B67" s="207"/>
      <c r="C67" s="157">
        <v>3020</v>
      </c>
      <c r="D67" s="158" t="s">
        <v>172</v>
      </c>
      <c r="E67" s="208">
        <v>44632</v>
      </c>
      <c r="F67" s="208"/>
      <c r="G67" s="208"/>
      <c r="H67" s="209">
        <f>E67+F67-G67</f>
        <v>44632</v>
      </c>
      <c r="I67" s="220"/>
      <c r="J67" s="211"/>
    </row>
    <row r="68" spans="1:10" ht="12.75">
      <c r="A68" s="125"/>
      <c r="B68" s="207"/>
      <c r="C68" s="117">
        <v>3040</v>
      </c>
      <c r="D68" s="59" t="s">
        <v>173</v>
      </c>
      <c r="E68" s="208">
        <v>4500</v>
      </c>
      <c r="F68" s="208"/>
      <c r="G68" s="208"/>
      <c r="H68" s="209">
        <f>E68+F68-G68</f>
        <v>4500</v>
      </c>
      <c r="I68" s="220"/>
      <c r="J68" s="211"/>
    </row>
    <row r="69" spans="1:10" ht="12.75">
      <c r="A69" s="125"/>
      <c r="B69" s="207"/>
      <c r="C69" s="157">
        <v>4010</v>
      </c>
      <c r="D69" s="158" t="s">
        <v>157</v>
      </c>
      <c r="E69" s="208">
        <f>55100+370700+13650</f>
        <v>439450</v>
      </c>
      <c r="F69" s="208"/>
      <c r="G69" s="208"/>
      <c r="H69" s="209">
        <f>E69+F69-G69</f>
        <v>439450</v>
      </c>
      <c r="I69" s="220"/>
      <c r="J69" s="211"/>
    </row>
    <row r="70" spans="1:10" ht="12.75">
      <c r="A70" s="125"/>
      <c r="B70" s="207"/>
      <c r="C70" s="157">
        <v>4040</v>
      </c>
      <c r="D70" s="158" t="s">
        <v>166</v>
      </c>
      <c r="E70" s="210">
        <v>35000</v>
      </c>
      <c r="F70" s="208"/>
      <c r="G70" s="208"/>
      <c r="H70" s="209">
        <f>E70+F70-G70</f>
        <v>35000</v>
      </c>
      <c r="I70" s="220"/>
      <c r="J70" s="211"/>
    </row>
    <row r="71" spans="1:10" ht="12.75">
      <c r="A71" s="125"/>
      <c r="B71" s="207"/>
      <c r="C71" s="157">
        <v>4110</v>
      </c>
      <c r="D71" s="158" t="s">
        <v>159</v>
      </c>
      <c r="E71" s="208">
        <v>78000</v>
      </c>
      <c r="F71" s="208"/>
      <c r="G71" s="208"/>
      <c r="H71" s="209">
        <f>E71+F71-G71</f>
        <v>78000</v>
      </c>
      <c r="I71" s="220"/>
      <c r="J71" s="211"/>
    </row>
    <row r="72" spans="1:10" ht="12.75">
      <c r="A72" s="125"/>
      <c r="B72" s="207"/>
      <c r="C72" s="157">
        <v>4120</v>
      </c>
      <c r="D72" s="158" t="s">
        <v>160</v>
      </c>
      <c r="E72" s="208">
        <v>12600</v>
      </c>
      <c r="F72" s="208"/>
      <c r="G72" s="208"/>
      <c r="H72" s="209">
        <f>E72+F72-G72</f>
        <v>12600</v>
      </c>
      <c r="I72" s="220"/>
      <c r="J72" s="211"/>
    </row>
    <row r="73" spans="1:10" ht="12.75">
      <c r="A73" s="125"/>
      <c r="B73" s="207"/>
      <c r="C73" s="157">
        <v>4210</v>
      </c>
      <c r="D73" s="158" t="s">
        <v>152</v>
      </c>
      <c r="E73" s="208">
        <v>34500</v>
      </c>
      <c r="F73" s="208"/>
      <c r="G73" s="208"/>
      <c r="H73" s="209">
        <f>E73+F73-G73</f>
        <v>34500</v>
      </c>
      <c r="I73" s="220"/>
      <c r="J73" s="211"/>
    </row>
    <row r="74" spans="1:10" ht="12.75">
      <c r="A74" s="125"/>
      <c r="B74" s="207"/>
      <c r="C74" s="157">
        <v>4240</v>
      </c>
      <c r="D74" s="158" t="s">
        <v>192</v>
      </c>
      <c r="E74" s="208">
        <v>9000</v>
      </c>
      <c r="F74" s="208"/>
      <c r="G74" s="208"/>
      <c r="H74" s="209">
        <f>E74+F74-G74</f>
        <v>9000</v>
      </c>
      <c r="I74" s="211"/>
      <c r="J74" s="211"/>
    </row>
    <row r="75" spans="1:10" ht="12.75">
      <c r="A75" s="125"/>
      <c r="B75" s="207"/>
      <c r="C75" s="157">
        <v>4260</v>
      </c>
      <c r="D75" s="158" t="s">
        <v>174</v>
      </c>
      <c r="E75" s="208">
        <v>6500</v>
      </c>
      <c r="F75" s="208"/>
      <c r="G75" s="208"/>
      <c r="H75" s="209">
        <f>E75+F75-G75</f>
        <v>6500</v>
      </c>
      <c r="I75" s="211"/>
      <c r="J75" s="211"/>
    </row>
    <row r="76" spans="1:10" ht="12.75">
      <c r="A76" s="125"/>
      <c r="B76" s="207"/>
      <c r="C76" s="117">
        <v>4270</v>
      </c>
      <c r="D76" s="123" t="s">
        <v>193</v>
      </c>
      <c r="E76" s="208">
        <v>40000</v>
      </c>
      <c r="F76" s="208"/>
      <c r="G76" s="208"/>
      <c r="H76" s="209">
        <f>E76+F76-G76</f>
        <v>40000</v>
      </c>
      <c r="I76" s="211"/>
      <c r="J76" s="211"/>
    </row>
    <row r="77" spans="1:10" ht="12.75">
      <c r="A77" s="125"/>
      <c r="B77" s="207"/>
      <c r="C77" s="117">
        <v>4280</v>
      </c>
      <c r="D77" s="123" t="s">
        <v>194</v>
      </c>
      <c r="E77" s="208">
        <v>1000</v>
      </c>
      <c r="F77" s="208"/>
      <c r="G77" s="208"/>
      <c r="H77" s="209">
        <f>E77+F77-G77</f>
        <v>1000</v>
      </c>
      <c r="I77" s="211"/>
      <c r="J77" s="211"/>
    </row>
    <row r="78" spans="1:10" ht="12.75">
      <c r="A78" s="125"/>
      <c r="B78" s="207"/>
      <c r="C78" s="157">
        <v>4300</v>
      </c>
      <c r="D78" s="158" t="s">
        <v>169</v>
      </c>
      <c r="E78" s="208">
        <v>11000</v>
      </c>
      <c r="F78" s="208"/>
      <c r="G78" s="208"/>
      <c r="H78" s="209">
        <f>E78+F78-G78</f>
        <v>11000</v>
      </c>
      <c r="I78" s="211"/>
      <c r="J78" s="211"/>
    </row>
    <row r="79" spans="1:10" ht="12.75">
      <c r="A79" s="125"/>
      <c r="B79" s="207"/>
      <c r="C79" s="117">
        <v>4350</v>
      </c>
      <c r="D79" s="123" t="s">
        <v>175</v>
      </c>
      <c r="E79" s="208">
        <v>1000</v>
      </c>
      <c r="F79" s="208"/>
      <c r="G79" s="208"/>
      <c r="H79" s="209">
        <f>E79+F79-G79</f>
        <v>1000</v>
      </c>
      <c r="I79" s="211"/>
      <c r="J79" s="211"/>
    </row>
    <row r="80" spans="1:10" ht="12.75">
      <c r="A80" s="125"/>
      <c r="B80" s="207"/>
      <c r="C80" s="117">
        <v>4370</v>
      </c>
      <c r="D80" s="123" t="s">
        <v>177</v>
      </c>
      <c r="E80" s="208">
        <v>2000</v>
      </c>
      <c r="F80" s="208"/>
      <c r="G80" s="208"/>
      <c r="H80" s="209">
        <f>E80+F80-G80</f>
        <v>2000</v>
      </c>
      <c r="I80" s="211"/>
      <c r="J80" s="211"/>
    </row>
    <row r="81" spans="1:10" ht="12.75">
      <c r="A81" s="125"/>
      <c r="B81" s="207"/>
      <c r="C81" s="157">
        <v>4410</v>
      </c>
      <c r="D81" s="158" t="s">
        <v>170</v>
      </c>
      <c r="E81" s="208">
        <v>3000</v>
      </c>
      <c r="F81" s="208"/>
      <c r="G81" s="208"/>
      <c r="H81" s="209">
        <f>E81+F81-G81</f>
        <v>3000</v>
      </c>
      <c r="I81" s="211"/>
      <c r="J81" s="211"/>
    </row>
    <row r="82" spans="1:10" ht="12.75">
      <c r="A82" s="125"/>
      <c r="B82" s="207"/>
      <c r="C82" s="157">
        <v>4430</v>
      </c>
      <c r="D82" s="158" t="s">
        <v>162</v>
      </c>
      <c r="E82" s="208">
        <v>1500</v>
      </c>
      <c r="F82" s="208"/>
      <c r="G82" s="208"/>
      <c r="H82" s="209">
        <f>E82+F82-G82</f>
        <v>1500</v>
      </c>
      <c r="I82" s="211"/>
      <c r="J82" s="211"/>
    </row>
    <row r="83" spans="1:10" ht="12.75">
      <c r="A83" s="125"/>
      <c r="B83" s="207"/>
      <c r="C83" s="157">
        <v>4440</v>
      </c>
      <c r="D83" s="158" t="s">
        <v>163</v>
      </c>
      <c r="E83" s="208">
        <v>28830</v>
      </c>
      <c r="F83" s="208"/>
      <c r="G83" s="208"/>
      <c r="H83" s="209">
        <f>E83+F83-G83</f>
        <v>28830</v>
      </c>
      <c r="I83" s="211"/>
      <c r="J83" s="211"/>
    </row>
    <row r="84" spans="1:10" ht="24.75">
      <c r="A84" s="125"/>
      <c r="B84" s="207"/>
      <c r="C84" s="117">
        <v>4740</v>
      </c>
      <c r="D84" s="19" t="s">
        <v>179</v>
      </c>
      <c r="E84" s="208">
        <v>2000</v>
      </c>
      <c r="F84" s="208"/>
      <c r="G84" s="208"/>
      <c r="H84" s="209">
        <f>E84+F84-G84</f>
        <v>2000</v>
      </c>
      <c r="I84" s="211"/>
      <c r="J84" s="211"/>
    </row>
    <row r="85" spans="1:10" ht="12.75">
      <c r="A85" s="125"/>
      <c r="B85" s="207"/>
      <c r="C85" s="117">
        <v>4750</v>
      </c>
      <c r="D85" s="19" t="s">
        <v>180</v>
      </c>
      <c r="E85" s="208">
        <v>2000</v>
      </c>
      <c r="F85" s="208"/>
      <c r="G85" s="208"/>
      <c r="H85" s="209">
        <f>E85+F85-G85</f>
        <v>2000</v>
      </c>
      <c r="I85" s="211"/>
      <c r="J85" s="211"/>
    </row>
    <row r="86" spans="1:10" ht="12.75">
      <c r="A86" s="125"/>
      <c r="B86" s="207"/>
      <c r="C86" s="120">
        <v>6050</v>
      </c>
      <c r="D86" s="113" t="s">
        <v>140</v>
      </c>
      <c r="E86" s="135">
        <v>15000</v>
      </c>
      <c r="F86" s="221"/>
      <c r="G86" s="221"/>
      <c r="H86" s="222">
        <f>E86+F86-G86</f>
        <v>15000</v>
      </c>
      <c r="I86" s="211"/>
      <c r="J86" s="211"/>
    </row>
    <row r="87" spans="1:10" ht="12.75">
      <c r="A87" s="125"/>
      <c r="B87" s="203">
        <v>80113</v>
      </c>
      <c r="C87" s="204" t="s">
        <v>197</v>
      </c>
      <c r="D87" s="204"/>
      <c r="E87" s="223">
        <f>SUM(E88:E95)</f>
        <v>218161</v>
      </c>
      <c r="F87" s="223">
        <f>SUM(F88:F95)</f>
        <v>0</v>
      </c>
      <c r="G87" s="223">
        <f>SUM(G88:G95)</f>
        <v>0</v>
      </c>
      <c r="H87" s="223">
        <f>SUM(H88:H95)</f>
        <v>218161</v>
      </c>
      <c r="I87" s="211"/>
      <c r="J87" s="211"/>
    </row>
    <row r="88" spans="1:10" ht="12.75">
      <c r="A88" s="125"/>
      <c r="B88" s="215"/>
      <c r="C88" s="157">
        <v>4010</v>
      </c>
      <c r="D88" s="158" t="s">
        <v>157</v>
      </c>
      <c r="E88" s="208">
        <v>13500</v>
      </c>
      <c r="F88" s="208"/>
      <c r="G88" s="208"/>
      <c r="H88" s="209">
        <f>E88+F88-G88</f>
        <v>13500</v>
      </c>
      <c r="I88" s="224"/>
      <c r="J88" s="211"/>
    </row>
    <row r="89" spans="1:10" ht="12.75">
      <c r="A89" s="125"/>
      <c r="B89" s="215"/>
      <c r="C89" s="157">
        <v>4040</v>
      </c>
      <c r="D89" s="158" t="s">
        <v>166</v>
      </c>
      <c r="E89" s="208">
        <v>1300</v>
      </c>
      <c r="F89" s="208"/>
      <c r="G89" s="208"/>
      <c r="H89" s="209">
        <f>E89+F89-G89</f>
        <v>1300</v>
      </c>
      <c r="I89" s="224"/>
      <c r="J89" s="211"/>
    </row>
    <row r="90" spans="1:10" ht="12.75">
      <c r="A90" s="125"/>
      <c r="B90" s="215"/>
      <c r="C90" s="157">
        <v>4110</v>
      </c>
      <c r="D90" s="158" t="s">
        <v>159</v>
      </c>
      <c r="E90" s="208">
        <v>2040</v>
      </c>
      <c r="F90" s="208"/>
      <c r="G90" s="208"/>
      <c r="H90" s="209">
        <f>E90+F90-G90</f>
        <v>2040</v>
      </c>
      <c r="I90" s="224"/>
      <c r="J90" s="211"/>
    </row>
    <row r="91" spans="1:10" ht="12.75">
      <c r="A91" s="125"/>
      <c r="B91" s="215"/>
      <c r="C91" s="157">
        <v>4120</v>
      </c>
      <c r="D91" s="158" t="s">
        <v>160</v>
      </c>
      <c r="E91" s="208">
        <v>330</v>
      </c>
      <c r="F91" s="208"/>
      <c r="G91" s="208"/>
      <c r="H91" s="209">
        <f>E91+F91-G91</f>
        <v>330</v>
      </c>
      <c r="I91" s="224"/>
      <c r="J91" s="211"/>
    </row>
    <row r="92" spans="1:10" ht="12.75">
      <c r="A92" s="125"/>
      <c r="B92" s="215"/>
      <c r="C92" s="157">
        <v>4210</v>
      </c>
      <c r="D92" s="158" t="s">
        <v>152</v>
      </c>
      <c r="E92" s="208">
        <v>15000</v>
      </c>
      <c r="F92" s="208"/>
      <c r="G92" s="208"/>
      <c r="H92" s="209">
        <f>E92+F92-G92</f>
        <v>15000</v>
      </c>
      <c r="I92" s="224"/>
      <c r="J92" s="211"/>
    </row>
    <row r="93" spans="1:10" ht="12.75">
      <c r="A93" s="125"/>
      <c r="B93" s="215"/>
      <c r="C93" s="157">
        <v>4300</v>
      </c>
      <c r="D93" s="158" t="s">
        <v>169</v>
      </c>
      <c r="E93" s="208">
        <v>180000</v>
      </c>
      <c r="F93" s="208"/>
      <c r="G93" s="208"/>
      <c r="H93" s="209">
        <f>E93+F93-G93</f>
        <v>180000</v>
      </c>
      <c r="I93" s="211"/>
      <c r="J93" s="211"/>
    </row>
    <row r="94" spans="1:10" ht="12.75">
      <c r="A94" s="125"/>
      <c r="B94" s="215"/>
      <c r="C94" s="157">
        <v>4430</v>
      </c>
      <c r="D94" s="158" t="s">
        <v>162</v>
      </c>
      <c r="E94" s="208">
        <v>5000</v>
      </c>
      <c r="F94" s="208"/>
      <c r="G94" s="208"/>
      <c r="H94" s="209">
        <f>E94+F94-G94</f>
        <v>5000</v>
      </c>
      <c r="I94" s="211"/>
      <c r="J94" s="211"/>
    </row>
    <row r="95" spans="1:10" ht="12.75">
      <c r="A95" s="125"/>
      <c r="B95" s="215"/>
      <c r="C95" s="157">
        <v>4440</v>
      </c>
      <c r="D95" s="158" t="s">
        <v>163</v>
      </c>
      <c r="E95" s="208">
        <v>991</v>
      </c>
      <c r="F95" s="208"/>
      <c r="G95" s="208"/>
      <c r="H95" s="209">
        <f>E95+F95-G95</f>
        <v>991</v>
      </c>
      <c r="I95" s="211"/>
      <c r="J95" s="211"/>
    </row>
    <row r="96" spans="1:10" ht="12.75">
      <c r="A96" s="125"/>
      <c r="B96" s="85">
        <v>80146</v>
      </c>
      <c r="C96" s="81" t="s">
        <v>198</v>
      </c>
      <c r="D96" s="81"/>
      <c r="E96" s="213">
        <f>SUM(E97:E99)</f>
        <v>12500</v>
      </c>
      <c r="F96" s="213">
        <f>SUM(F97:F99)</f>
        <v>0</v>
      </c>
      <c r="G96" s="214">
        <f>SUM(G97:G99)</f>
        <v>0</v>
      </c>
      <c r="H96" s="214">
        <f>SUM(H97:H99)</f>
        <v>12500</v>
      </c>
      <c r="I96" s="211"/>
      <c r="J96" s="211"/>
    </row>
    <row r="97" spans="1:10" ht="12.75">
      <c r="A97" s="125"/>
      <c r="B97" s="87"/>
      <c r="C97" s="157">
        <v>4210</v>
      </c>
      <c r="D97" s="158" t="s">
        <v>152</v>
      </c>
      <c r="E97" s="208">
        <f>700+600+700</f>
        <v>2000</v>
      </c>
      <c r="F97" s="208"/>
      <c r="G97" s="208"/>
      <c r="H97" s="209">
        <f>E97+F97-G97</f>
        <v>2000</v>
      </c>
      <c r="I97" s="211"/>
      <c r="J97" s="211"/>
    </row>
    <row r="98" spans="1:10" ht="12.75">
      <c r="A98" s="125"/>
      <c r="B98" s="87"/>
      <c r="C98" s="157">
        <v>4410</v>
      </c>
      <c r="D98" s="158" t="s">
        <v>170</v>
      </c>
      <c r="E98" s="208">
        <f>1000+1000+1000</f>
        <v>3000</v>
      </c>
      <c r="F98" s="208"/>
      <c r="G98" s="208"/>
      <c r="H98" s="209">
        <f>E98+F98-G98</f>
        <v>3000</v>
      </c>
      <c r="I98" s="211"/>
      <c r="J98" s="211"/>
    </row>
    <row r="99" spans="1:10" ht="12.75">
      <c r="A99" s="125"/>
      <c r="B99" s="87"/>
      <c r="C99" s="117">
        <v>4700</v>
      </c>
      <c r="D99" s="123" t="s">
        <v>178</v>
      </c>
      <c r="E99" s="208">
        <v>7500</v>
      </c>
      <c r="F99" s="208"/>
      <c r="G99" s="208"/>
      <c r="H99" s="209">
        <f>E99+F99-G99</f>
        <v>7500</v>
      </c>
      <c r="I99" s="211"/>
      <c r="J99" s="211"/>
    </row>
    <row r="100" spans="1:10" ht="12.75">
      <c r="A100" s="125"/>
      <c r="B100" s="80">
        <v>80195</v>
      </c>
      <c r="C100" s="81" t="s">
        <v>19</v>
      </c>
      <c r="D100" s="81"/>
      <c r="E100" s="223">
        <f>SUM(E101:E103)</f>
        <v>11489</v>
      </c>
      <c r="F100" s="223">
        <f>SUM(F101:F103)</f>
        <v>0</v>
      </c>
      <c r="G100" s="223">
        <f>SUM(G101:G103)</f>
        <v>0</v>
      </c>
      <c r="H100" s="223">
        <f>SUM(H101:H103)</f>
        <v>11489</v>
      </c>
      <c r="I100" s="211"/>
      <c r="J100" s="211"/>
    </row>
    <row r="101" spans="1:10" ht="12.75">
      <c r="A101" s="125"/>
      <c r="B101" s="161"/>
      <c r="C101" s="7">
        <v>3030</v>
      </c>
      <c r="D101" s="123" t="s">
        <v>168</v>
      </c>
      <c r="E101" s="218"/>
      <c r="F101" s="208"/>
      <c r="G101" s="208"/>
      <c r="H101" s="209">
        <f>E101+F101-G101</f>
        <v>0</v>
      </c>
      <c r="I101" s="211"/>
      <c r="J101" s="211"/>
    </row>
    <row r="102" spans="1:10" ht="12.75">
      <c r="A102" s="125"/>
      <c r="B102" s="87"/>
      <c r="C102" s="157">
        <v>4300</v>
      </c>
      <c r="D102" s="158" t="s">
        <v>169</v>
      </c>
      <c r="E102" s="210">
        <v>9489</v>
      </c>
      <c r="F102" s="208"/>
      <c r="G102" s="208"/>
      <c r="H102" s="209">
        <f>E102+F102-G102</f>
        <v>9489</v>
      </c>
      <c r="I102" s="211"/>
      <c r="J102" s="211"/>
    </row>
    <row r="103" spans="1:10" ht="12.75">
      <c r="A103" s="152"/>
      <c r="B103" s="162"/>
      <c r="C103" s="157">
        <v>4440</v>
      </c>
      <c r="D103" s="158" t="s">
        <v>163</v>
      </c>
      <c r="E103" s="210">
        <v>2000</v>
      </c>
      <c r="F103" s="208"/>
      <c r="G103" s="208"/>
      <c r="H103" s="209">
        <f>E103+F103-G103</f>
        <v>2000</v>
      </c>
      <c r="I103" s="211"/>
      <c r="J103" s="211"/>
    </row>
  </sheetData>
  <mergeCells count="9">
    <mergeCell ref="B5:D5"/>
    <mergeCell ref="C6:D6"/>
    <mergeCell ref="C26:D26"/>
    <mergeCell ref="C46:D46"/>
    <mergeCell ref="C56:D56"/>
    <mergeCell ref="C66:D66"/>
    <mergeCell ref="C87:D87"/>
    <mergeCell ref="C96:D96"/>
    <mergeCell ref="C100:D100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69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Słowik</dc:creator>
  <cp:keywords/>
  <dc:description/>
  <cp:lastModifiedBy>UG</cp:lastModifiedBy>
  <cp:lastPrinted>2008-05-13T09:22:25Z</cp:lastPrinted>
  <dcterms:created xsi:type="dcterms:W3CDTF">2001-07-06T09:09:05Z</dcterms:created>
  <dcterms:modified xsi:type="dcterms:W3CDTF">2005-10-04T11:42:33Z</dcterms:modified>
  <cp:category/>
  <cp:version/>
  <cp:contentType/>
  <cp:contentStatus/>
  <cp:revision>1</cp:revision>
</cp:coreProperties>
</file>