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1" sheetId="1" r:id="rId1"/>
    <sheet name="1a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7a" sheetId="9" r:id="rId9"/>
    <sheet name="8" sheetId="10" r:id="rId10"/>
    <sheet name="9" sheetId="11" r:id="rId11"/>
    <sheet name="10" sheetId="12" r:id="rId12"/>
    <sheet name="11" sheetId="13" r:id="rId1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54" authorId="0">
      <text>
        <r>
          <rPr>
            <sz val="10"/>
            <rFont val="Arial CE"/>
            <family val="0"/>
          </rPr>
          <t>539.256</t>
        </r>
      </text>
    </comment>
  </commentList>
</comments>
</file>

<file path=xl/sharedStrings.xml><?xml version="1.0" encoding="utf-8"?>
<sst xmlns="http://schemas.openxmlformats.org/spreadsheetml/2006/main" count="947" uniqueCount="523">
  <si>
    <t>Załącznik Nr 1 do uchwały nr XXX/215/ 2005</t>
  </si>
  <si>
    <t>Rady Gminy Kruklanki</t>
  </si>
  <si>
    <t>z dnia 30 grudnia  2005r.</t>
  </si>
  <si>
    <r>
      <t xml:space="preserve"> </t>
    </r>
    <r>
      <rPr>
        <b/>
        <sz val="14"/>
        <rFont val="Times New Roman"/>
        <family val="0"/>
      </rPr>
      <t>Plan DOCHODÓW</t>
    </r>
    <r>
      <rPr>
        <sz val="14"/>
        <rFont val="Times New Roman"/>
        <family val="0"/>
      </rPr>
      <t xml:space="preserve"> budżetu Gminy Kruklanki na 2006r.</t>
    </r>
  </si>
  <si>
    <t>(w zł)</t>
  </si>
  <si>
    <t>Klasyfikacja</t>
  </si>
  <si>
    <t xml:space="preserve">Wyszczególnienie </t>
  </si>
  <si>
    <t>Plan</t>
  </si>
  <si>
    <t>na</t>
  </si>
  <si>
    <t>Dział</t>
  </si>
  <si>
    <t>Rozdział</t>
  </si>
  <si>
    <t>§</t>
  </si>
  <si>
    <t>020</t>
  </si>
  <si>
    <t>LEŚNICTWO</t>
  </si>
  <si>
    <t>02001</t>
  </si>
  <si>
    <t>Gospodarka leśna</t>
  </si>
  <si>
    <t>0750</t>
  </si>
  <si>
    <t>Dochody z najmu i dzierżawy składników majątkowych Skarbu Państwa lub j.s.t. oraz innych umów o podobnym charakterze</t>
  </si>
  <si>
    <t>700</t>
  </si>
  <si>
    <t>GOSPODARKA MIESZKANIOWA</t>
  </si>
  <si>
    <t>70005</t>
  </si>
  <si>
    <t>Gospodarka gruntami i nieruchomościami</t>
  </si>
  <si>
    <t>0470</t>
  </si>
  <si>
    <t>Wieczyste użytkowanie gruntów</t>
  </si>
  <si>
    <t>Dochody z najmu i dzierżawy składników majątkowych ... oraz innych umów o podobnym charakterze</t>
  </si>
  <si>
    <t>0870</t>
  </si>
  <si>
    <t>Wpływy ze sprzedaży składników majątkowych</t>
  </si>
  <si>
    <t>0910</t>
  </si>
  <si>
    <t>Odsetki od nieterminowych wpłat z tytułu podatków i opłat</t>
  </si>
  <si>
    <t>750</t>
  </si>
  <si>
    <t>ADMINISTRACJA  PUBLICZNA</t>
  </si>
  <si>
    <t>75011</t>
  </si>
  <si>
    <t>Urzędy wojewódzkie</t>
  </si>
  <si>
    <t>2010</t>
  </si>
  <si>
    <t>Dotacje celowe otrzymane z budżetu państwa na realizację zadań bieżących z zakresu admin. rządowej oraz innych ustaw zleconych gminie ustawami</t>
  </si>
  <si>
    <t>751</t>
  </si>
  <si>
    <t xml:space="preserve">URZĘDY NACZELNYCH ORGANÓW WŁADZY PAŃSTWOWEJ, KONTROLI I OCHRONY PRAWA ORAZ SĄDOWNICTWA </t>
  </si>
  <si>
    <t>75101</t>
  </si>
  <si>
    <t>Urzędy naczelnych organów władzy państwowej, kontroli i ochrony prawa</t>
  </si>
  <si>
    <t>BEZPIECZEŃSTWO  PUBLICZNE  I  OCHRONA  PRZECIWPOŻAROWA</t>
  </si>
  <si>
    <t>Obrona cywilna</t>
  </si>
  <si>
    <t>756</t>
  </si>
  <si>
    <t>DOCHODY OD OSÓB PRAWNYCH 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</si>
  <si>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</si>
  <si>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</si>
  <si>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</si>
  <si>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</si>
  <si>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do spadków i darowizn,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</si>
  <si>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</si>
  <si>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</si>
  <si>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</si>
  <si>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</si>
  <si>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</si>
  <si>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</si>
  <si>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</si>
  <si>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</si>
  <si>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0440</t>
  </si>
  <si>
    <t>Wpływy z opłaty miejscowej</t>
  </si>
  <si>
    <t>75616</t>
  </si>
  <si>
    <t>Wpływy z podatku rolnego, podatku leśnego, podatku do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</si>
  <si>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</si>
  <si>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</si>
  <si>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</si>
  <si>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psa</t>
  </si>
  <si>
    <t>0430</t>
  </si>
  <si>
    <t>Wpływy z opłaty targowej</t>
  </si>
  <si>
    <t>0450</t>
  </si>
  <si>
    <t>Wpływy z opłaty administracyjnej za czynności urzędowe</t>
  </si>
  <si>
    <t>0500</t>
  </si>
  <si>
    <t>Podatek od czynności cywilno prawnych</t>
  </si>
  <si>
    <t>75618</t>
  </si>
  <si>
    <t>Wpływy z opłaty skarbowej</t>
  </si>
  <si>
    <t>0410</t>
  </si>
  <si>
    <t>75621</t>
  </si>
  <si>
    <t>Udział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</si>
  <si>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</si>
  <si>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</si>
  <si>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</si>
  <si>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</si>
  <si>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</si>
  <si>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</si>
  <si>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</si>
  <si>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j.s.t.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</si>
  <si>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</si>
  <si>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</si>
  <si>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</si>
  <si>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</si>
  <si>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</si>
  <si>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</si>
  <si>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</si>
  <si>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</si>
  <si>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</si>
  <si>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</si>
  <si>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851</t>
  </si>
  <si>
    <t>OCHRONA ZDROWIA</t>
  </si>
  <si>
    <t>85154</t>
  </si>
  <si>
    <t>Przeciwdziałanie alkoholizmowi</t>
  </si>
  <si>
    <t>0480</t>
  </si>
  <si>
    <t>Wpływy z opłat za zezwolenie na sprzedaż alkoholu</t>
  </si>
  <si>
    <t>852</t>
  </si>
  <si>
    <t>POMOC SPOŁECZNA</t>
  </si>
  <si>
    <t>85212</t>
  </si>
  <si>
    <t>Świadczenia rodzinne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</si>
  <si>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</si>
  <si>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</si>
  <si>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</si>
  <si>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naturze oraz składki na ubezpieczenia społeczne i zdrowotne</t>
  </si>
  <si>
    <t>2030</t>
  </si>
  <si>
    <t>Dotacje celowe otrzymane z budżetu państwa na realizację własnych zadań bieżących gmin.</t>
  </si>
  <si>
    <t>85219</t>
  </si>
  <si>
    <t>Ośrodki pomocy społecznej</t>
  </si>
  <si>
    <t>Pozostała działalność</t>
  </si>
  <si>
    <t>900</t>
  </si>
  <si>
    <t>GOSPODARKA KOMUNALNA I OCHRONA ŚRODOWISKA</t>
  </si>
  <si>
    <t>90001</t>
  </si>
  <si>
    <t>Gospodarka ściekowa i ochrona wód</t>
  </si>
  <si>
    <t>0830</t>
  </si>
  <si>
    <t>Wpływy z usług</t>
  </si>
  <si>
    <t>DOCHODY OGÓŁEM</t>
  </si>
  <si>
    <t>W tym:</t>
  </si>
  <si>
    <t>1. Dotacje celowe</t>
  </si>
  <si>
    <t>- na zadania własne</t>
  </si>
  <si>
    <t>- na zadania zlecone</t>
  </si>
  <si>
    <t>- na porozum.z organami adm. rządowej</t>
  </si>
  <si>
    <t>- na porozumienia i umowy z j.s.t.</t>
  </si>
  <si>
    <t>2. Pozostałe dotacje</t>
  </si>
  <si>
    <t>3. Środki pozyskane</t>
  </si>
  <si>
    <t>z innych źródeł</t>
  </si>
  <si>
    <t>Przewodniczący Rady Gminy</t>
  </si>
  <si>
    <t>Stanisław Gąsior</t>
  </si>
  <si>
    <t>Załącznik Nr 1a do uchwały nr XXX/ 2005</t>
  </si>
  <si>
    <t>z dnia 30 grudnia 2005r.</t>
  </si>
  <si>
    <r>
      <t>Plan DOCHODÓW</t>
    </r>
    <r>
      <rPr>
        <sz val="14"/>
        <color indexed="8"/>
        <rFont val="Times New Roman"/>
        <family val="4"/>
      </rPr>
      <t xml:space="preserve"> budżetu Gminy Kruklanki na 2006r.</t>
    </r>
  </si>
  <si>
    <t>Plan na 2006</t>
  </si>
  <si>
    <t>I. Podatki i opłaty</t>
  </si>
  <si>
    <t xml:space="preserve">  1. Od nieruchomości - 0310</t>
  </si>
  <si>
    <t xml:space="preserve">  2. Rolny - 0320</t>
  </si>
  <si>
    <t xml:space="preserve">  3. Od środków transportowych - 0340</t>
  </si>
  <si>
    <t xml:space="preserve">  4. Opłata skarbowa - 0410</t>
  </si>
  <si>
    <t xml:space="preserve">  5. Wpływy z karty podatkowej - 0350</t>
  </si>
  <si>
    <t xml:space="preserve">  6. Udział w podatku dochodowym od osób prawnych - 0020</t>
  </si>
  <si>
    <t xml:space="preserve">  7. Udział w podatku dochodowym od osób fizycznych - 0010</t>
  </si>
  <si>
    <t>II. Dochody z majątku gminy</t>
  </si>
  <si>
    <t xml:space="preserve">  1. Ze sprzedaży</t>
  </si>
  <si>
    <t xml:space="preserve">  2. Z dzierżawy</t>
  </si>
  <si>
    <t>III. Wpłaty od jednostek organizacyjnych gminy</t>
  </si>
  <si>
    <t>IV. Pozostałe dochody</t>
  </si>
  <si>
    <t>A. Ogółem dochody własne</t>
  </si>
  <si>
    <t>V. Subwencja ogólna</t>
  </si>
  <si>
    <t>VI. Ogółem dotacje, z tego</t>
  </si>
  <si>
    <t xml:space="preserve">  1. Dotacje celowe na zadania własne gminy (2030-6330)</t>
  </si>
  <si>
    <t xml:space="preserve">  2. Dotacje celowe na zadania zlecane gminom (2010-6310)</t>
  </si>
  <si>
    <t xml:space="preserve">  3. Dotacje celowe na zadania realizowane w drodze umów i porozumień (2310-2330, 6610-6630)</t>
  </si>
  <si>
    <t xml:space="preserve">  4. Inne dotacje</t>
  </si>
  <si>
    <t>B. Ogółem subwencje i dotacje</t>
  </si>
  <si>
    <t>C. Środki pozyskane z innych źródeł (bieżące i inwestycyjne)</t>
  </si>
  <si>
    <t>Załącznik Nr 2 do uchwały nr XXX/215/ 2005</t>
  </si>
  <si>
    <r>
      <t xml:space="preserve"> </t>
    </r>
    <r>
      <rPr>
        <b/>
        <sz val="14"/>
        <rFont val="Times New Roman"/>
        <family val="0"/>
      </rPr>
      <t>Plan WYDATKÓW</t>
    </r>
    <r>
      <rPr>
        <sz val="14"/>
        <rFont val="Times New Roman"/>
        <family val="0"/>
      </rPr>
      <t xml:space="preserve"> budżetu Gminy Kruklanki na 2006r.</t>
    </r>
  </si>
  <si>
    <t>w zł</t>
  </si>
  <si>
    <t>Plan na 2006 r. ogółem</t>
  </si>
  <si>
    <t>w tym: zobowiązania wymagalne</t>
  </si>
  <si>
    <t>010</t>
  </si>
  <si>
    <t>ROLNICTWO I ŁOWIECTWO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</si>
  <si>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</si>
  <si>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</si>
  <si>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</si>
  <si>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</si>
  <si>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</si>
  <si>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</si>
  <si>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400</t>
  </si>
  <si>
    <t>WYTWARZANIE I ZAOPATRYWANIE W ENERGIĘ ELEKTRYCZNĄ, GAZ I WODĘ</t>
  </si>
  <si>
    <t>40002</t>
  </si>
  <si>
    <t>Dostarczanie wody</t>
  </si>
  <si>
    <t>Różne opłaty i składki</t>
  </si>
  <si>
    <t>TRANSPORT I ŁĄCZNOŚĆ</t>
  </si>
  <si>
    <t>60016</t>
  </si>
  <si>
    <t>Drogi publiczne gminne</t>
  </si>
  <si>
    <t>Wynagrodzenia bezosobowe</t>
  </si>
  <si>
    <t>Zakup materiałów i wyposażenia</t>
  </si>
  <si>
    <t>Zakup usług pozostałych</t>
  </si>
  <si>
    <t>TURYSTYKA</t>
  </si>
  <si>
    <t>63003</t>
  </si>
  <si>
    <t>Zadania w zakresie upowszechniania turystyki</t>
  </si>
  <si>
    <t>Dotacje celowe na zadania bieżące</t>
  </si>
  <si>
    <t>Wynagrodzenia agencyjno-prowizyjne</t>
  </si>
  <si>
    <t>Zakup pozostałych usług</t>
  </si>
  <si>
    <t>710</t>
  </si>
  <si>
    <t>DZIAŁALNOŚĆ USŁUGOWA</t>
  </si>
  <si>
    <t>71035</t>
  </si>
  <si>
    <t>Cmentarze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</si>
  <si>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</si>
  <si>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</si>
  <si>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</si>
  <si>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</si>
  <si>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</si>
  <si>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</si>
  <si>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 xml:space="preserve">Rady gmin (miast i miast na prawach powiatu) </t>
  </si>
  <si>
    <t>Różne wydatki na rzecz osób fizycznych</t>
  </si>
  <si>
    <t xml:space="preserve">Zakup pozostałych usług </t>
  </si>
  <si>
    <t>Podróże służbowe krajowe</t>
  </si>
  <si>
    <t>Urzędy gmin (miast i miast na prawach powiatu)</t>
  </si>
  <si>
    <t>Wydatki osobowe nie zaliczane do wynagrodzeń</t>
  </si>
  <si>
    <t>Nagrody o charakterze szczególnym niezaliczane do wynagrodzeń</t>
  </si>
  <si>
    <t>Zakup energii</t>
  </si>
  <si>
    <t xml:space="preserve">Urzędy naczelnych organów władzy państwowej, kontroli i ochrony prawa </t>
  </si>
  <si>
    <t>Ochotnicze straże pożarne</t>
  </si>
  <si>
    <t>Pobór podatków, opłat i niopodatkowanych należności budżetowych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</si>
  <si>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</si>
  <si>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</si>
  <si>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</si>
  <si>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</si>
  <si>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 xml:space="preserve">Rezerwy  </t>
  </si>
  <si>
    <t>OŚWIATA I WYCHOWANIE</t>
  </si>
  <si>
    <t>Szkoły podstawowe</t>
  </si>
  <si>
    <t>Dodatkowe wynagrodzenia roczne</t>
  </si>
  <si>
    <t>Zakup pomocy naukowych, dydaktycznych i książek</t>
  </si>
  <si>
    <t>Przedszkola</t>
  </si>
  <si>
    <t>Gimnazja</t>
  </si>
  <si>
    <t>Dowożenie uczniów do szkół</t>
  </si>
  <si>
    <t>Dokształcanie i doskonalenie nauczycieli</t>
  </si>
  <si>
    <t>Świadczenia społeczne</t>
  </si>
  <si>
    <t>4130</t>
  </si>
  <si>
    <t xml:space="preserve">Składki na ubezpieczenia zdrowotne  </t>
  </si>
  <si>
    <t>Zasiłki i pomoc w naturze oraz składki na ubezpieczenia społeczne</t>
  </si>
  <si>
    <t>85215</t>
  </si>
  <si>
    <t>Dodatki mieszkaniowe</t>
  </si>
  <si>
    <t>EDUKACYJNA OPIEKA WYCHOWAWCZA</t>
  </si>
  <si>
    <t>Świetlice szkolne</t>
  </si>
  <si>
    <t>Oczyszczanie miast i wsi</t>
  </si>
  <si>
    <t>Utrzymanie zieleni w miastach i gminach</t>
  </si>
  <si>
    <t>Oświetlenie ulic</t>
  </si>
  <si>
    <t>Usługi materialne</t>
  </si>
  <si>
    <t>Wpływy i wydatki związane z gromadzeniem środków z opłat i kar za korzystanie ze środowiska</t>
  </si>
  <si>
    <t>Różne opłaty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</si>
  <si>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</si>
  <si>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</si>
  <si>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</si>
  <si>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</si>
  <si>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</si>
  <si>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Dotacja celowa z budżetu na finansowanie lub dofinansowanie zadań zleconych do realizacji stowarzyszeniom</t>
  </si>
  <si>
    <t xml:space="preserve">                             OGÓŁEM WYDATKI</t>
  </si>
  <si>
    <t xml:space="preserve"> z tego:</t>
  </si>
  <si>
    <t>a) wydatki bieżące, w tym:</t>
  </si>
  <si>
    <t>- wynagrodzenia i pochodne od wynagrodzeń,</t>
  </si>
  <si>
    <t>- dotacje,</t>
  </si>
  <si>
    <t>- na obsługę długu j.s.t.,</t>
  </si>
  <si>
    <t>- z tytułu poręczeń i gwarancji udzielonych przez j.s.t.,</t>
  </si>
  <si>
    <t>b) wydatki majątkowe, w tym:</t>
  </si>
  <si>
    <t>- wydatki inwestycyjne</t>
  </si>
  <si>
    <t xml:space="preserve"> -  pozostałe wydatki majątkowe</t>
  </si>
  <si>
    <t>Załącznik Nr 3 do uchwały nr XXX / 2005</t>
  </si>
  <si>
    <t>Dochody i wydatki związane z realizacją zadań z zakresu administracji rządowej</t>
  </si>
  <si>
    <t>zleconych gminie i innych zadań zleconych ustawami na 2006r.</t>
  </si>
  <si>
    <t>w zł.</t>
  </si>
  <si>
    <t>Wyszczególnienie</t>
  </si>
  <si>
    <t>Dochody przyznane z tyt. dotacji na realizację zadań z zakresu adm. rząd.</t>
  </si>
  <si>
    <t>Wydatki przeznaczone na realizację zadań z zakresu adm. rząd</t>
  </si>
  <si>
    <t>Dochody do przekazania do budżetu państwa lub budżetu j.s.t</t>
  </si>
  <si>
    <t>Dochody budżetu państwa związane z realizacją zadań zleconych jednostkom samorządu terytorialnego</t>
  </si>
  <si>
    <t>OPIEKA SPOŁECZNA</t>
  </si>
  <si>
    <t>Składki na ubezpieczenia zdrowotne opłacane za osoby pobierające niektóre świadczenia z pomocy społecznej</t>
  </si>
  <si>
    <t xml:space="preserve">R A Z E M </t>
  </si>
  <si>
    <t>Załącznik Nr 4 do uchwały nr XXX / 2005</t>
  </si>
  <si>
    <t xml:space="preserve"> z dnia 30 grudnia 2005r.</t>
  </si>
  <si>
    <t>Dochody i wydatki w 2006r.,związane z realizacją zadań</t>
  </si>
  <si>
    <t>wspólnych realizowanych w drodze:</t>
  </si>
  <si>
    <t xml:space="preserve">1. umów z innymi jednostkami samorządu terytorialnego </t>
  </si>
  <si>
    <t xml:space="preserve">2. porozumień z innymi jednostkami samorządu terytorialnego </t>
  </si>
  <si>
    <t xml:space="preserve">Dochody </t>
  </si>
  <si>
    <t xml:space="preserve">Wydatki </t>
  </si>
  <si>
    <t>Załącznik Nr 5 do uchwały nr XXX/ 2005</t>
  </si>
  <si>
    <t>z dnia 30 grudnia 2005</t>
  </si>
  <si>
    <t xml:space="preserve">Wydatki inwestycyjne gminy w roku budżetowym 2006 oraz wydatki na wieloletnie programy inwestycyjne </t>
  </si>
  <si>
    <t>w latach 2006 - 2008</t>
  </si>
  <si>
    <t>(zł.)</t>
  </si>
  <si>
    <t>Łączne</t>
  </si>
  <si>
    <t>Planowane nakłady</t>
  </si>
  <si>
    <t xml:space="preserve">Jednostki </t>
  </si>
  <si>
    <t>Nazwa zadania</t>
  </si>
  <si>
    <t>nakłady</t>
  </si>
  <si>
    <t>rok</t>
  </si>
  <si>
    <t>w tym źródła finansowania</t>
  </si>
  <si>
    <t>organizac.</t>
  </si>
  <si>
    <t>inwestycyjnego</t>
  </si>
  <si>
    <t>finansowe</t>
  </si>
  <si>
    <t>budżetowy</t>
  </si>
  <si>
    <t>środki własne ujęte w budżecie na 2006</t>
  </si>
  <si>
    <t>kredyty</t>
  </si>
  <si>
    <t>środki pochodzące</t>
  </si>
  <si>
    <t>realizujące</t>
  </si>
  <si>
    <t>(5+10+11)</t>
  </si>
  <si>
    <t>i pożyczki</t>
  </si>
  <si>
    <t>ze środków UE</t>
  </si>
  <si>
    <t>zadanie</t>
  </si>
  <si>
    <t>Rozbudowa i modernizacja stacji uzdatniania wody w m. Kruklanki</t>
  </si>
  <si>
    <t>Urząd Gminy Kruklanki</t>
  </si>
  <si>
    <t>Budowa sieci kanalizacyjnej w m. Brożówka</t>
  </si>
  <si>
    <t>Kanalizacja sanitarna dla m. Jeziorowskie i Jasieniec</t>
  </si>
  <si>
    <t>Budowa sieci wodociągowej Żywki Małe - Kruklanki</t>
  </si>
  <si>
    <t>600</t>
  </si>
  <si>
    <t>Przebudowa dróg powiatowych 40133 i 40144 i ulic gminnych: Borecka, Lipowa i Wodna w  m. Kruklanki</t>
  </si>
  <si>
    <t>Urząd Gminy Kruklanki, ZDP Giżycko</t>
  </si>
  <si>
    <t>754</t>
  </si>
  <si>
    <t>75412</t>
  </si>
  <si>
    <t>Budowa remizy strażackiej w m. Kruklanki</t>
  </si>
  <si>
    <t>90015</t>
  </si>
  <si>
    <t>Modernizacja oświetlenia ulicznego</t>
  </si>
  <si>
    <t>90095</t>
  </si>
  <si>
    <t>Budowa Gminnego Centrum Informacji i zagospodarowanie terenu-placu w centrum wsi Kruklanki</t>
  </si>
  <si>
    <t>Budowa szlaku pieszego i rowerowego we wsi Jeziorowskie</t>
  </si>
  <si>
    <t>Budowa sali gimnastycznej w m. Kruklanki</t>
  </si>
  <si>
    <t>Budowa przystanku komunikacji publicznej</t>
  </si>
  <si>
    <t>Adaptacja budynku szkoły w Jurkowie na lokale socjalne</t>
  </si>
  <si>
    <t>RAZEM</t>
  </si>
  <si>
    <t xml:space="preserve"> </t>
  </si>
  <si>
    <t>Załącznik Nr 6 do uchwały nr XXX/ 2005</t>
  </si>
  <si>
    <t>Wydatki* na programy i projekty ze środków funduszy strukturalnych i Funduszu Spójności (art. 124 ust. 1 pkt 4a ustawy o finansach publicznych)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</si>
  <si>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</si>
  <si>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</si>
  <si>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</si>
  <si>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</si>
  <si>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</si>
  <si>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</si>
  <si>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</si>
  <si>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</si>
  <si>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</si>
  <si>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2006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</si>
  <si>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</si>
  <si>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</si>
  <si>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</si>
  <si>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</si>
  <si>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</si>
  <si>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</si>
  <si>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</si>
  <si>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</si>
  <si>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</si>
  <si>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</si>
  <si>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</si>
  <si>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</si>
  <si>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</si>
  <si>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</si>
  <si>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</si>
  <si>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ZPORR</t>
  </si>
  <si>
    <t>Priorytet:</t>
  </si>
  <si>
    <t>Działanie:</t>
  </si>
  <si>
    <t>3.1</t>
  </si>
  <si>
    <t>Nazwa projektu:</t>
  </si>
  <si>
    <t>Modernizacja i rozbudowa stacji uzdatniania wody w Kruklankach</t>
  </si>
  <si>
    <t>Razem wydatki:</t>
  </si>
  <si>
    <t>010, 01010</t>
  </si>
  <si>
    <t>z tego: 2006r.</t>
  </si>
  <si>
    <t>2007r.</t>
  </si>
  <si>
    <t>1.2</t>
  </si>
  <si>
    <t>Sektorowy Program Operacyjny „Restrukturyzacja i modernizacja sektora żywnościowego oraz rozwój obszarów wiejskich 2004-2006</t>
  </si>
  <si>
    <t>Zrównoważony rozwój obszarów wiejskich</t>
  </si>
  <si>
    <t>Odnowa wsi oraz zachowanie dziedzictwa kulturowego</t>
  </si>
  <si>
    <t>Budowa Gminnego Centrum  Informacji i zagospodarowanie terenu-placu w centrum wsi Kruklanki</t>
  </si>
  <si>
    <t>900, 90095</t>
  </si>
  <si>
    <t>1.3</t>
  </si>
  <si>
    <t>1.4</t>
  </si>
  <si>
    <t>Przebudowa dróg powiatowych 40133 i 40144 i ulic gminnych: Borecka, Lipowa i  Wodna w m. Kruklanki</t>
  </si>
  <si>
    <t>600, 60016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</si>
  <si>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</si>
  <si>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</si>
  <si>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</si>
  <si>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Załącznik Nr 7 do uchwały nr XXX / 2005</t>
  </si>
  <si>
    <t>Prognoza kwoty długu gminy</t>
  </si>
  <si>
    <t>Rodzaj zadłużenia</t>
  </si>
  <si>
    <t>Wykonanie</t>
  </si>
  <si>
    <t>Przewidywany stan na koniec roku</t>
  </si>
  <si>
    <t>na koniec</t>
  </si>
  <si>
    <t>31.12.2005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</si>
  <si>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</si>
  <si>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</si>
  <si>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</si>
  <si>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</si>
  <si>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</si>
  <si>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</si>
  <si>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</si>
  <si>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</si>
  <si>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</si>
  <si>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</si>
  <si>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1) jednostek budżetowych</t>
  </si>
  <si>
    <t>2) wynikające z:</t>
  </si>
  <si>
    <t xml:space="preserve">    a) ustaw,</t>
  </si>
  <si>
    <t xml:space="preserve">    b) orzeczeń sądu,</t>
  </si>
  <si>
    <t xml:space="preserve">    c) udzielonych poręczeń i gwarancji</t>
  </si>
  <si>
    <t xml:space="preserve">    d) innych ustaw,</t>
  </si>
  <si>
    <t>6.</t>
  </si>
  <si>
    <t>Łączna kwota długu na koniec roku budż.</t>
  </si>
  <si>
    <t>7.</t>
  </si>
  <si>
    <t>Dochody ogółem</t>
  </si>
  <si>
    <t>8.</t>
  </si>
  <si>
    <t>% udział długu j.s.t. w dochodach na koniec roku</t>
  </si>
  <si>
    <t>Załącznik nr 7a do uchwały nr XXX / 2005</t>
  </si>
  <si>
    <t>Prognozowana sytuacja finansowa gminy w latach spłaty długu</t>
  </si>
  <si>
    <t>Plan na 2006r.</t>
  </si>
  <si>
    <t>lata spłaty kredytu/pożyczki</t>
  </si>
  <si>
    <t>I</t>
  </si>
  <si>
    <r>
      <t xml:space="preserve">Dochody ogółem: </t>
    </r>
    <r>
      <rPr>
        <b/>
        <i/>
        <sz val="10"/>
        <rFont val="Arial CE"/>
        <family val="0"/>
      </rPr>
      <t>(A+B+C)</t>
    </r>
  </si>
  <si>
    <t>A</t>
  </si>
  <si>
    <t>Dochody własne w tym:</t>
  </si>
  <si>
    <t xml:space="preserve">    z podatków i opłat lokalnych</t>
  </si>
  <si>
    <t xml:space="preserve">    z majątku gminy</t>
  </si>
  <si>
    <t xml:space="preserve">    z udziału w podatkach stanowiących dochód budżetu państwa</t>
  </si>
  <si>
    <t>B</t>
  </si>
  <si>
    <t>Subwencje</t>
  </si>
  <si>
    <t>C</t>
  </si>
  <si>
    <t>Dotacje celowe</t>
  </si>
  <si>
    <t>D</t>
  </si>
  <si>
    <t>Dotacje na zadania własne</t>
  </si>
  <si>
    <t>II</t>
  </si>
  <si>
    <t>Wydatki ogółem</t>
  </si>
  <si>
    <t>III</t>
  </si>
  <si>
    <t>Spłaty pożyczek i kredytów</t>
  </si>
  <si>
    <t>Spłata zaciągniętych pożyczek, kredytów, w tym:</t>
  </si>
  <si>
    <t>spłata rat pożyczek, kredytów krajowych</t>
  </si>
  <si>
    <t>spłata pożyczek i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</si>
  <si>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</si>
  <si>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</si>
  <si>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</si>
  <si>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Wartość wykupionych papierów wartościowych i dyskonto</t>
  </si>
  <si>
    <t>IV</t>
  </si>
  <si>
    <t>Wynik ( I - II )</t>
  </si>
  <si>
    <t>V</t>
  </si>
  <si>
    <t>Planowana, łączna kwota długu, w tym:</t>
  </si>
  <si>
    <t>Dług zaciągnięty w związku ze środkami określonymi w umowie zawartej z podmiotem dysponującym funduszami strukturalnymi lub F.S.U.E</t>
  </si>
  <si>
    <t>VI.1.</t>
  </si>
  <si>
    <t>Dług / dochody (%) (art.114 ust.1 u.f.p.)</t>
  </si>
  <si>
    <t>VI.2.</t>
  </si>
  <si>
    <t>Spłaty rat i odsetek/dochody (%) (atr.113 ust.1 u.f.p.)</t>
  </si>
  <si>
    <t>VII.1.</t>
  </si>
  <si>
    <t>Dług / dochody (%) (art.114 ust.3 u.f.p.)</t>
  </si>
  <si>
    <t>VII.2.</t>
  </si>
  <si>
    <t>Spłaty rat i odsetek/dochody (%) (atr.113 ust.3 u.f.p.)</t>
  </si>
  <si>
    <t>Załącznik nr 8 do uchwały nr XXX / 2005</t>
  </si>
  <si>
    <t>Źródła sfinansowania deficytu lub rozdysponowanie nadwyżki budżetowej</t>
  </si>
  <si>
    <t>w 2006r.</t>
  </si>
  <si>
    <t>Lp.</t>
  </si>
  <si>
    <t>T r e ś ć</t>
  </si>
  <si>
    <r>
      <t xml:space="preserve">Klasyfikacja </t>
    </r>
    <r>
      <rPr>
        <sz val="10"/>
        <rFont val="Arial"/>
        <family val="2"/>
      </rPr>
      <t>§</t>
    </r>
  </si>
  <si>
    <t>Kwota</t>
  </si>
  <si>
    <t>Planowane dochody</t>
  </si>
  <si>
    <t xml:space="preserve">Nadwyżka </t>
  </si>
  <si>
    <t>Deficyt</t>
  </si>
  <si>
    <t>I.</t>
  </si>
  <si>
    <t>Finansowanie</t>
  </si>
  <si>
    <t>Przychody ogółem</t>
  </si>
  <si>
    <t xml:space="preserve"> § 952</t>
  </si>
  <si>
    <t>Pożyczki na finansowanie zadań realizowanych z udziałem środków pochodzących z budżetu U.E.</t>
  </si>
  <si>
    <t xml:space="preserve"> § 903</t>
  </si>
  <si>
    <t>Spłata pożyczek udzielonych</t>
  </si>
  <si>
    <t xml:space="preserve"> § 951</t>
  </si>
  <si>
    <t>Prywatyzacja majątku j.s.t.</t>
  </si>
  <si>
    <t>§ od 941 do 944</t>
  </si>
  <si>
    <t>Nadwyżka budżetu z lat ubiegłych</t>
  </si>
  <si>
    <t xml:space="preserve"> § 957</t>
  </si>
  <si>
    <t>Obligacje skarbowe</t>
  </si>
  <si>
    <t xml:space="preserve"> § 911</t>
  </si>
  <si>
    <t>Inne papiery wartościowe</t>
  </si>
  <si>
    <t xml:space="preserve"> § 931</t>
  </si>
  <si>
    <t>9.</t>
  </si>
  <si>
    <t>Inne źródła (wolne środki)</t>
  </si>
  <si>
    <t xml:space="preserve"> § 955</t>
  </si>
  <si>
    <t>Rozchody ogółem</t>
  </si>
  <si>
    <t>Spłaty kredytów</t>
  </si>
  <si>
    <t xml:space="preserve"> § 992</t>
  </si>
  <si>
    <t>Spłaty pożyczek</t>
  </si>
  <si>
    <t>Spłaty pożyczek otrzymanych na finansowanie zadań realizowanych z udziałem środków pochodzących z budżetu U.E.</t>
  </si>
  <si>
    <t>Udzielone pożyczki</t>
  </si>
  <si>
    <t xml:space="preserve"> § 963</t>
  </si>
  <si>
    <t>Lokaty</t>
  </si>
  <si>
    <t xml:space="preserve"> § 994</t>
  </si>
  <si>
    <t>Wykup papierów wartościowych</t>
  </si>
  <si>
    <t xml:space="preserve"> § 982</t>
  </si>
  <si>
    <t>Wykup obligacji</t>
  </si>
  <si>
    <t xml:space="preserve"> § 971</t>
  </si>
  <si>
    <t>Rozchody z tytułu innych rozliczeń</t>
  </si>
  <si>
    <t xml:space="preserve"> § 995</t>
  </si>
  <si>
    <t>Załącznik Nr 9 do uchwały nr XXX / 2005</t>
  </si>
  <si>
    <t>Dotacje dla samorządowych instytucji kultury</t>
  </si>
  <si>
    <t>zł</t>
  </si>
  <si>
    <t>Nazwa instytucji</t>
  </si>
  <si>
    <t>Gminny Ośrodek Kultury</t>
  </si>
  <si>
    <t>Gminna Biblioteka Publiczna</t>
  </si>
  <si>
    <t>Razem</t>
  </si>
  <si>
    <t>Załącznik nr 10 do uchwały nr XXX / 2005</t>
  </si>
  <si>
    <t>Wykaz zadań własnych gminy zlecanych do realizacji podmiotom nie zaliczanym do sektora finansów publicznych i nie działających w celu osiągnięcia zysku</t>
  </si>
  <si>
    <r>
      <t xml:space="preserve"> </t>
    </r>
    <r>
      <rPr>
        <b/>
        <sz val="13"/>
        <rFont val="Arial CE"/>
        <family val="0"/>
      </rPr>
      <t>w roku 2006</t>
    </r>
  </si>
  <si>
    <t>Rodzaj celu publicznego</t>
  </si>
  <si>
    <t>Realizacja zadań z zakresu kultury fizycznej i sportu</t>
  </si>
  <si>
    <t xml:space="preserve">     a) piłka nożna dzieci i młodzieży;</t>
  </si>
  <si>
    <t xml:space="preserve">     b) tenis stołowy dzieci, młodzieży i dorosłych;</t>
  </si>
  <si>
    <t xml:space="preserve">     c) organizacja innych form aktywnego spędzania wolnego czasu przez mieszkańców gminy.</t>
  </si>
  <si>
    <t>Załącznik Nr 11 do uchwały nr XXX / 2005</t>
  </si>
  <si>
    <t xml:space="preserve">Plan przychodów i wydatków </t>
  </si>
  <si>
    <t>Gminnego Funduszu Ochrony Środowiska i Gospodarki Wodnej</t>
  </si>
  <si>
    <t>(w zł. )</t>
  </si>
  <si>
    <t>Stan funduszy na początek roku, w tym:</t>
  </si>
  <si>
    <t xml:space="preserve"> - środki pieniężne</t>
  </si>
  <si>
    <t xml:space="preserve"> - należności</t>
  </si>
  <si>
    <t xml:space="preserve"> - zobowiązania</t>
  </si>
  <si>
    <t xml:space="preserve"> - materiały</t>
  </si>
  <si>
    <t>II.</t>
  </si>
  <si>
    <t>Przychody</t>
  </si>
  <si>
    <t>§  0830   -  Wpływy z usług</t>
  </si>
  <si>
    <t>§  0690   -  Różne opłaty</t>
  </si>
  <si>
    <t>§  0920   -  Odsetki</t>
  </si>
  <si>
    <t>§  2960   -  Przelewy redystrybucyjne</t>
  </si>
  <si>
    <t>III.</t>
  </si>
  <si>
    <t>Wydatki</t>
  </si>
  <si>
    <t>Wydatki bieżące</t>
  </si>
  <si>
    <t>§ 4410  - Podróże służbowe krajowe</t>
  </si>
  <si>
    <t>§ 4170  - Wynagrodzenia bezosobowe</t>
  </si>
  <si>
    <t>§ 4210  - Materiały i wyposażenie</t>
  </si>
  <si>
    <t>§ 4270  -Zakup usług remontowych</t>
  </si>
  <si>
    <t>§ 4300  - Zakup usług pozostałych</t>
  </si>
  <si>
    <t>§ 2960  - Przelewy redystrybucyjne</t>
  </si>
  <si>
    <t>Wydatki majątkowe</t>
  </si>
  <si>
    <t>§ 6110  - Wydatki inwestycyjne funduszy celowych lub § 6120 – wydatki na zakupy inwestycyjne funduszy celowych</t>
  </si>
  <si>
    <t>§ 6260  - Dotacje z funduszy celowych na finansowanie lub dofinansowanie kosztów realizacji inwestycji i zakupów inwestycyjnych</t>
  </si>
  <si>
    <t>IV.</t>
  </si>
  <si>
    <t>Stan funduszy na koniec roku, w tym: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</si>
</sst>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%"/>
    <numFmt numFmtId="168" formatCode="#,##0.00"/>
    <numFmt numFmtId="169" formatCode="#,##0_ ;\-#,##0."/>
  </numFmts>
  <fonts count="37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sz val="9"/>
      <name val="Arial CE"/>
      <family val="0"/>
    </font>
    <font>
      <b/>
      <sz val="14"/>
      <name val="Lucida Sans Unicode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1"/>
      <name val="Times New Roman CE"/>
      <family val="0"/>
    </font>
    <font>
      <b/>
      <sz val="10"/>
      <name val="Arial"/>
      <family val="0"/>
    </font>
    <font>
      <b/>
      <sz val="11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4"/>
      <name val="Arial CE"/>
      <family val="2"/>
    </font>
    <font>
      <sz val="11"/>
      <name val="Arial CE"/>
      <family val="0"/>
    </font>
    <font>
      <sz val="12"/>
      <name val="Arial CE"/>
      <family val="0"/>
    </font>
    <font>
      <i/>
      <sz val="11"/>
      <name val="Times New Roman CE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4"/>
    </font>
    <font>
      <sz val="10"/>
      <name val="Times New Roman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1"/>
      <name val="Times New Roman"/>
      <family val="0"/>
    </font>
    <font>
      <sz val="11"/>
      <name val="Times New Roman CE"/>
      <family val="0"/>
    </font>
    <font>
      <i/>
      <sz val="12"/>
      <name val="Times New Roman CE"/>
      <family val="0"/>
    </font>
    <font>
      <i/>
      <sz val="10"/>
      <name val="Arial CE"/>
      <family val="0"/>
    </font>
    <font>
      <sz val="10"/>
      <color indexed="8"/>
      <name val="Arial CE"/>
      <family val="0"/>
    </font>
    <font>
      <b/>
      <sz val="8"/>
      <name val="Arial"/>
      <family val="0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i/>
      <sz val="10"/>
      <name val="Arial CE"/>
      <family val="0"/>
    </font>
    <font>
      <b/>
      <sz val="13"/>
      <name val="Arial CE"/>
      <family val="0"/>
    </font>
    <font>
      <b/>
      <sz val="18"/>
      <name val="Arial CE"/>
      <family val="0"/>
    </font>
    <font>
      <b/>
      <sz val="16"/>
      <name val="Lucida Sans Unicod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2" fillId="0" borderId="0">
      <alignment/>
      <protection/>
    </xf>
  </cellStyleXfs>
  <cellXfs count="432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center"/>
    </xf>
    <xf numFmtId="166" fontId="10" fillId="0" borderId="1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4" fontId="10" fillId="0" borderId="1" xfId="0" applyFont="1" applyBorder="1" applyAlignment="1">
      <alignment horizontal="left" vertical="center" wrapText="1"/>
    </xf>
    <xf numFmtId="165" fontId="10" fillId="0" borderId="3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wrapText="1"/>
    </xf>
    <xf numFmtId="165" fontId="9" fillId="0" borderId="3" xfId="0" applyNumberFormat="1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164" fontId="11" fillId="0" borderId="1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vertical="center"/>
    </xf>
    <xf numFmtId="164" fontId="8" fillId="0" borderId="4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6" fontId="0" fillId="0" borderId="1" xfId="19" applyNumberFormat="1" applyFont="1" applyFill="1" applyBorder="1" applyAlignment="1" applyProtection="1">
      <alignment vertical="center"/>
      <protection/>
    </xf>
    <xf numFmtId="164" fontId="13" fillId="0" borderId="1" xfId="0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 wrapText="1"/>
    </xf>
    <xf numFmtId="164" fontId="10" fillId="0" borderId="9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vertical="center"/>
    </xf>
    <xf numFmtId="164" fontId="0" fillId="0" borderId="1" xfId="0" applyFont="1" applyBorder="1" applyAlignment="1">
      <alignment wrapText="1"/>
    </xf>
    <xf numFmtId="165" fontId="1" fillId="0" borderId="10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vertical="center"/>
    </xf>
    <xf numFmtId="164" fontId="10" fillId="0" borderId="1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4" fontId="1" fillId="0" borderId="7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left" vertical="center" wrapText="1"/>
      <protection locked="0"/>
    </xf>
    <xf numFmtId="165" fontId="10" fillId="0" borderId="10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/>
    </xf>
    <xf numFmtId="164" fontId="10" fillId="0" borderId="2" xfId="0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vertical="center"/>
    </xf>
    <xf numFmtId="164" fontId="10" fillId="0" borderId="3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4" fillId="0" borderId="13" xfId="0" applyFont="1" applyBorder="1" applyAlignment="1">
      <alignment horizontal="center" vertical="center"/>
    </xf>
    <xf numFmtId="166" fontId="14" fillId="2" borderId="14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6" fontId="15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horizontal="left" vertical="center" indent="1"/>
    </xf>
    <xf numFmtId="164" fontId="16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vertical="center"/>
    </xf>
    <xf numFmtId="164" fontId="17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left" vertical="center"/>
    </xf>
    <xf numFmtId="165" fontId="20" fillId="0" borderId="0" xfId="0" applyNumberFormat="1" applyFont="1" applyBorder="1" applyAlignment="1">
      <alignment horizontal="center" vertical="center"/>
    </xf>
    <xf numFmtId="164" fontId="5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/>
    </xf>
    <xf numFmtId="166" fontId="16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wrapText="1"/>
    </xf>
    <xf numFmtId="166" fontId="15" fillId="0" borderId="1" xfId="0" applyNumberFormat="1" applyFont="1" applyBorder="1" applyAlignment="1">
      <alignment/>
    </xf>
    <xf numFmtId="166" fontId="0" fillId="0" borderId="0" xfId="0" applyNumberFormat="1" applyFont="1" applyAlignment="1">
      <alignment horizontal="right"/>
    </xf>
    <xf numFmtId="165" fontId="8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4" fontId="0" fillId="0" borderId="1" xfId="0" applyFont="1" applyBorder="1" applyAlignment="1">
      <alignment/>
    </xf>
    <xf numFmtId="165" fontId="8" fillId="0" borderId="1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/>
    </xf>
    <xf numFmtId="164" fontId="0" fillId="0" borderId="0" xfId="0" applyFont="1" applyBorder="1" applyAlignment="1">
      <alignment vertic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16" fillId="0" borderId="0" xfId="0" applyFont="1" applyAlignment="1">
      <alignment vertical="center"/>
    </xf>
    <xf numFmtId="164" fontId="0" fillId="0" borderId="7" xfId="0" applyFont="1" applyBorder="1" applyAlignment="1">
      <alignment horizontal="center" vertical="center"/>
    </xf>
    <xf numFmtId="164" fontId="11" fillId="0" borderId="4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4" fontId="7" fillId="0" borderId="7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vertical="center"/>
    </xf>
    <xf numFmtId="164" fontId="8" fillId="0" borderId="1" xfId="0" applyFont="1" applyBorder="1" applyAlignment="1">
      <alignment vertical="center"/>
    </xf>
    <xf numFmtId="164" fontId="8" fillId="0" borderId="0" xfId="0" applyFont="1" applyAlignment="1">
      <alignment vertical="center"/>
    </xf>
    <xf numFmtId="165" fontId="12" fillId="0" borderId="5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9" fillId="0" borderId="0" xfId="0" applyFont="1" applyAlignment="1">
      <alignment vertical="center"/>
    </xf>
    <xf numFmtId="165" fontId="0" fillId="0" borderId="3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6" fontId="0" fillId="0" borderId="1" xfId="19" applyNumberFormat="1" applyFont="1" applyFill="1" applyBorder="1" applyAlignment="1" applyProtection="1">
      <alignment vertical="center"/>
      <protection/>
    </xf>
    <xf numFmtId="164" fontId="0" fillId="0" borderId="0" xfId="0" applyFont="1" applyAlignment="1">
      <alignment horizontal="center" vertical="center"/>
    </xf>
    <xf numFmtId="164" fontId="12" fillId="0" borderId="1" xfId="0" applyFont="1" applyBorder="1" applyAlignment="1">
      <alignment horizontal="left" vertical="center"/>
    </xf>
    <xf numFmtId="164" fontId="12" fillId="0" borderId="4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vertical="center"/>
    </xf>
    <xf numFmtId="164" fontId="11" fillId="0" borderId="15" xfId="0" applyFont="1" applyBorder="1" applyAlignment="1">
      <alignment horizontal="center" vertical="center" wrapText="1"/>
    </xf>
    <xf numFmtId="164" fontId="10" fillId="0" borderId="16" xfId="0" applyFont="1" applyBorder="1" applyAlignment="1">
      <alignment horizontal="left" vertical="center"/>
    </xf>
    <xf numFmtId="165" fontId="10" fillId="0" borderId="4" xfId="0" applyNumberFormat="1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/>
    </xf>
    <xf numFmtId="164" fontId="11" fillId="0" borderId="2" xfId="0" applyFont="1" applyBorder="1" applyAlignment="1">
      <alignment horizontal="center" vertical="center"/>
    </xf>
    <xf numFmtId="164" fontId="12" fillId="0" borderId="3" xfId="0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6" fontId="1" fillId="0" borderId="1" xfId="19" applyNumberFormat="1" applyFont="1" applyFill="1" applyBorder="1" applyAlignment="1" applyProtection="1">
      <alignment vertical="center"/>
      <protection/>
    </xf>
    <xf numFmtId="164" fontId="12" fillId="0" borderId="4" xfId="0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5" fontId="12" fillId="0" borderId="8" xfId="0" applyNumberFormat="1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9" xfId="0" applyFont="1" applyBorder="1" applyAlignment="1">
      <alignment vertical="center"/>
    </xf>
    <xf numFmtId="164" fontId="0" fillId="0" borderId="1" xfId="0" applyFont="1" applyBorder="1" applyAlignment="1">
      <alignment horizontal="left" vertical="center"/>
    </xf>
    <xf numFmtId="164" fontId="0" fillId="0" borderId="10" xfId="0" applyFont="1" applyBorder="1" applyAlignment="1">
      <alignment vertical="center"/>
    </xf>
    <xf numFmtId="164" fontId="12" fillId="0" borderId="3" xfId="0" applyFont="1" applyBorder="1" applyAlignment="1">
      <alignment horizontal="center" vertical="center"/>
    </xf>
    <xf numFmtId="164" fontId="12" fillId="0" borderId="8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6" fontId="0" fillId="0" borderId="1" xfId="0" applyNumberFormat="1" applyFont="1" applyFill="1" applyBorder="1" applyAlignment="1" applyProtection="1">
      <alignment vertical="center"/>
      <protection/>
    </xf>
    <xf numFmtId="166" fontId="0" fillId="0" borderId="1" xfId="0" applyNumberFormat="1" applyFont="1" applyFill="1" applyBorder="1" applyAlignment="1">
      <alignment vertical="center"/>
    </xf>
    <xf numFmtId="164" fontId="8" fillId="0" borderId="3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8" fillId="0" borderId="4" xfId="0" applyFont="1" applyBorder="1" applyAlignment="1">
      <alignment horizontal="center" vertical="center"/>
    </xf>
    <xf numFmtId="164" fontId="12" fillId="0" borderId="8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left" vertical="center" wrapText="1"/>
    </xf>
    <xf numFmtId="164" fontId="12" fillId="0" borderId="9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left" vertical="center"/>
    </xf>
    <xf numFmtId="164" fontId="12" fillId="0" borderId="10" xfId="0" applyFont="1" applyBorder="1" applyAlignment="1">
      <alignment horizontal="center" vertical="center"/>
    </xf>
    <xf numFmtId="164" fontId="12" fillId="0" borderId="1" xfId="0" applyFont="1" applyBorder="1" applyAlignment="1">
      <alignment vertical="center"/>
    </xf>
    <xf numFmtId="166" fontId="12" fillId="0" borderId="1" xfId="19" applyNumberFormat="1" applyFont="1" applyFill="1" applyBorder="1" applyAlignment="1" applyProtection="1">
      <alignment vertical="center"/>
      <protection/>
    </xf>
    <xf numFmtId="164" fontId="0" fillId="0" borderId="1" xfId="0" applyFont="1" applyBorder="1" applyAlignment="1">
      <alignment wrapText="1"/>
    </xf>
    <xf numFmtId="164" fontId="12" fillId="0" borderId="1" xfId="0" applyFont="1" applyBorder="1" applyAlignment="1">
      <alignment vertical="center" wrapText="1"/>
    </xf>
    <xf numFmtId="164" fontId="0" fillId="0" borderId="9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12" fillId="0" borderId="2" xfId="0" applyFont="1" applyBorder="1" applyAlignment="1">
      <alignment vertical="center"/>
    </xf>
    <xf numFmtId="164" fontId="12" fillId="0" borderId="9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6" fontId="11" fillId="0" borderId="1" xfId="19" applyNumberFormat="1" applyFont="1" applyFill="1" applyBorder="1" applyAlignment="1" applyProtection="1">
      <alignment vertical="center"/>
      <protection/>
    </xf>
    <xf numFmtId="164" fontId="11" fillId="0" borderId="3" xfId="0" applyFont="1" applyBorder="1" applyAlignment="1">
      <alignment horizontal="center" vertical="center"/>
    </xf>
    <xf numFmtId="168" fontId="0" fillId="0" borderId="1" xfId="0" applyNumberFormat="1" applyFont="1" applyBorder="1" applyAlignment="1">
      <alignment vertical="center"/>
    </xf>
    <xf numFmtId="164" fontId="0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 vertical="center"/>
    </xf>
    <xf numFmtId="164" fontId="12" fillId="0" borderId="1" xfId="0" applyFont="1" applyFill="1" applyBorder="1" applyAlignment="1" applyProtection="1">
      <alignment horizontal="left" vertical="center" wrapText="1"/>
      <protection locked="0"/>
    </xf>
    <xf numFmtId="165" fontId="12" fillId="0" borderId="4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5" fontId="12" fillId="0" borderId="1" xfId="0" applyNumberFormat="1" applyFont="1" applyBorder="1" applyAlignment="1">
      <alignment horizontal="left" vertical="center"/>
    </xf>
    <xf numFmtId="165" fontId="0" fillId="0" borderId="10" xfId="0" applyNumberFormat="1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12" fillId="0" borderId="5" xfId="0" applyFont="1" applyBorder="1" applyAlignment="1">
      <alignment vertical="center"/>
    </xf>
    <xf numFmtId="164" fontId="10" fillId="0" borderId="2" xfId="0" applyFont="1" applyBorder="1" applyAlignment="1">
      <alignment horizontal="center" vertical="center"/>
    </xf>
    <xf numFmtId="166" fontId="12" fillId="0" borderId="1" xfId="19" applyNumberFormat="1" applyFont="1" applyFill="1" applyBorder="1" applyAlignment="1" applyProtection="1">
      <alignment vertical="center"/>
      <protection/>
    </xf>
    <xf numFmtId="164" fontId="1" fillId="0" borderId="4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 wrapText="1"/>
    </xf>
    <xf numFmtId="164" fontId="12" fillId="0" borderId="14" xfId="0" applyFont="1" applyBorder="1" applyAlignment="1">
      <alignment vertical="center"/>
    </xf>
    <xf numFmtId="164" fontId="0" fillId="0" borderId="18" xfId="0" applyFont="1" applyBorder="1" applyAlignment="1">
      <alignment vertical="center"/>
    </xf>
    <xf numFmtId="164" fontId="1" fillId="0" borderId="13" xfId="0" applyFont="1" applyBorder="1" applyAlignment="1">
      <alignment horizontal="center" vertical="center"/>
    </xf>
    <xf numFmtId="164" fontId="1" fillId="0" borderId="19" xfId="0" applyFont="1" applyBorder="1" applyAlignment="1">
      <alignment vertical="center" wrapText="1"/>
    </xf>
    <xf numFmtId="166" fontId="0" fillId="0" borderId="13" xfId="19" applyNumberFormat="1" applyFont="1" applyFill="1" applyBorder="1" applyAlignment="1" applyProtection="1">
      <alignment vertical="center"/>
      <protection/>
    </xf>
    <xf numFmtId="164" fontId="21" fillId="0" borderId="20" xfId="0" applyFont="1" applyBorder="1" applyAlignment="1">
      <alignment horizontal="center" vertical="center"/>
    </xf>
    <xf numFmtId="166" fontId="14" fillId="3" borderId="13" xfId="0" applyNumberFormat="1" applyFont="1" applyFill="1" applyBorder="1" applyAlignment="1">
      <alignment vertical="center"/>
    </xf>
    <xf numFmtId="165" fontId="0" fillId="0" borderId="1" xfId="0" applyNumberFormat="1" applyFont="1" applyBorder="1" applyAlignment="1">
      <alignment horizontal="left" vertical="center" indent="1"/>
    </xf>
    <xf numFmtId="164" fontId="0" fillId="0" borderId="1" xfId="0" applyFont="1" applyBorder="1" applyAlignment="1">
      <alignment horizontal="left" vertical="center" wrapText="1" inden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8" xfId="0" applyFont="1" applyBorder="1" applyAlignment="1">
      <alignment horizontal="center" wrapText="1"/>
    </xf>
    <xf numFmtId="164" fontId="9" fillId="0" borderId="3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center"/>
    </xf>
    <xf numFmtId="164" fontId="9" fillId="0" borderId="7" xfId="0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4" fontId="12" fillId="0" borderId="3" xfId="0" applyFont="1" applyFill="1" applyBorder="1" applyAlignment="1">
      <alignment horizontal="center"/>
    </xf>
    <xf numFmtId="164" fontId="12" fillId="0" borderId="9" xfId="0" applyFont="1" applyFill="1" applyBorder="1" applyAlignment="1">
      <alignment horizontal="center"/>
    </xf>
    <xf numFmtId="164" fontId="0" fillId="0" borderId="1" xfId="0" applyFont="1" applyBorder="1" applyAlignment="1">
      <alignment wrapText="1"/>
    </xf>
    <xf numFmtId="166" fontId="12" fillId="0" borderId="1" xfId="0" applyNumberFormat="1" applyFont="1" applyFill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6" fontId="0" fillId="0" borderId="1" xfId="0" applyNumberFormat="1" applyFont="1" applyFill="1" applyBorder="1" applyAlignment="1">
      <alignment/>
    </xf>
    <xf numFmtId="164" fontId="16" fillId="0" borderId="3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6" fontId="16" fillId="0" borderId="1" xfId="0" applyNumberFormat="1" applyFont="1" applyBorder="1" applyAlignment="1">
      <alignment vertical="center"/>
    </xf>
    <xf numFmtId="164" fontId="8" fillId="0" borderId="2" xfId="0" applyFont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/>
    </xf>
    <xf numFmtId="164" fontId="9" fillId="0" borderId="7" xfId="0" applyFont="1" applyFill="1" applyBorder="1" applyAlignment="1">
      <alignment horizontal="left" vertical="center"/>
    </xf>
    <xf numFmtId="166" fontId="10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164" fontId="15" fillId="0" borderId="5" xfId="0" applyFont="1" applyFill="1" applyBorder="1" applyAlignment="1">
      <alignment horizontal="center" vertical="center"/>
    </xf>
    <xf numFmtId="164" fontId="15" fillId="0" borderId="3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/>
    </xf>
    <xf numFmtId="166" fontId="15" fillId="0" borderId="1" xfId="0" applyNumberFormat="1" applyFont="1" applyFill="1" applyBorder="1" applyAlignment="1">
      <alignment vertical="center"/>
    </xf>
    <xf numFmtId="164" fontId="0" fillId="0" borderId="5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4" fontId="8" fillId="0" borderId="2" xfId="0" applyFont="1" applyBorder="1" applyAlignment="1">
      <alignment horizontal="center" vertical="top"/>
    </xf>
    <xf numFmtId="164" fontId="8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right" wrapText="1"/>
    </xf>
    <xf numFmtId="164" fontId="8" fillId="0" borderId="3" xfId="0" applyFont="1" applyBorder="1" applyAlignment="1">
      <alignment horizontal="center" vertical="top"/>
    </xf>
    <xf numFmtId="164" fontId="12" fillId="0" borderId="1" xfId="0" applyFont="1" applyBorder="1" applyAlignment="1">
      <alignment horizontal="left"/>
    </xf>
    <xf numFmtId="166" fontId="12" fillId="0" borderId="1" xfId="0" applyNumberFormat="1" applyFont="1" applyBorder="1" applyAlignment="1">
      <alignment horizontal="right"/>
    </xf>
    <xf numFmtId="164" fontId="12" fillId="0" borderId="3" xfId="0" applyFont="1" applyBorder="1" applyAlignment="1">
      <alignment horizontal="center" vertical="top"/>
    </xf>
    <xf numFmtId="164" fontId="1" fillId="0" borderId="1" xfId="0" applyFont="1" applyBorder="1" applyAlignment="1">
      <alignment horizontal="left" wrapText="1"/>
    </xf>
    <xf numFmtId="164" fontId="8" fillId="0" borderId="4" xfId="0" applyFont="1" applyBorder="1" applyAlignment="1">
      <alignment horizontal="center" vertical="top"/>
    </xf>
    <xf numFmtId="164" fontId="12" fillId="0" borderId="4" xfId="0" applyFont="1" applyBorder="1" applyAlignment="1">
      <alignment horizontal="center" vertical="top"/>
    </xf>
    <xf numFmtId="164" fontId="8" fillId="0" borderId="1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23" fillId="0" borderId="1" xfId="0" applyFont="1" applyBorder="1" applyAlignment="1">
      <alignment horizontal="left" vertical="center" wrapText="1"/>
    </xf>
    <xf numFmtId="164" fontId="9" fillId="0" borderId="3" xfId="0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vertical="center"/>
    </xf>
    <xf numFmtId="164" fontId="0" fillId="0" borderId="8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9" fillId="0" borderId="7" xfId="0" applyFont="1" applyFill="1" applyBorder="1" applyAlignment="1">
      <alignment horizontal="left" wrapText="1"/>
    </xf>
    <xf numFmtId="164" fontId="22" fillId="0" borderId="1" xfId="0" applyFont="1" applyBorder="1" applyAlignment="1">
      <alignment horizontal="center"/>
    </xf>
    <xf numFmtId="166" fontId="22" fillId="0" borderId="7" xfId="0" applyNumberFormat="1" applyFont="1" applyBorder="1" applyAlignment="1">
      <alignment/>
    </xf>
    <xf numFmtId="166" fontId="22" fillId="0" borderId="1" xfId="0" applyNumberFormat="1" applyFont="1" applyBorder="1" applyAlignment="1">
      <alignment/>
    </xf>
    <xf numFmtId="164" fontId="14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2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/>
    </xf>
    <xf numFmtId="164" fontId="11" fillId="0" borderId="16" xfId="0" applyFont="1" applyBorder="1" applyAlignment="1">
      <alignment horizontal="center"/>
    </xf>
    <xf numFmtId="166" fontId="8" fillId="0" borderId="1" xfId="0" applyNumberFormat="1" applyFont="1" applyBorder="1" applyAlignment="1">
      <alignment/>
    </xf>
    <xf numFmtId="164" fontId="9" fillId="0" borderId="5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top"/>
    </xf>
    <xf numFmtId="164" fontId="12" fillId="0" borderId="17" xfId="0" applyFont="1" applyBorder="1" applyAlignment="1">
      <alignment horizontal="left"/>
    </xf>
    <xf numFmtId="164" fontId="12" fillId="0" borderId="5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164" fontId="8" fillId="0" borderId="0" xfId="0" applyFont="1" applyAlignment="1">
      <alignment horizontal="center"/>
    </xf>
    <xf numFmtId="164" fontId="25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vertical="center" wrapText="1"/>
    </xf>
    <xf numFmtId="164" fontId="22" fillId="0" borderId="0" xfId="0" applyFont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21" xfId="0" applyFont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7" fillId="0" borderId="4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left" vertical="center" wrapText="1"/>
    </xf>
    <xf numFmtId="166" fontId="0" fillId="0" borderId="4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/>
    </xf>
    <xf numFmtId="166" fontId="26" fillId="0" borderId="1" xfId="0" applyNumberFormat="1" applyFont="1" applyBorder="1" applyAlignment="1">
      <alignment horizontal="right" vertical="center"/>
    </xf>
    <xf numFmtId="166" fontId="26" fillId="0" borderId="4" xfId="0" applyNumberFormat="1" applyFont="1" applyBorder="1" applyAlignment="1">
      <alignment horizontal="right" vertical="center"/>
    </xf>
    <xf numFmtId="164" fontId="0" fillId="0" borderId="8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/>
    </xf>
    <xf numFmtId="166" fontId="26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left" vertical="center" wrapText="1"/>
    </xf>
    <xf numFmtId="166" fontId="0" fillId="0" borderId="4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right"/>
    </xf>
    <xf numFmtId="164" fontId="15" fillId="0" borderId="4" xfId="0" applyFont="1" applyBorder="1" applyAlignment="1">
      <alignment horizontal="center" vertical="center"/>
    </xf>
    <xf numFmtId="164" fontId="16" fillId="0" borderId="0" xfId="0" applyFont="1" applyAlignment="1">
      <alignment horizontal="left"/>
    </xf>
    <xf numFmtId="164" fontId="28" fillId="0" borderId="0" xfId="20" applyFont="1" applyBorder="1" applyAlignment="1">
      <alignment horizontal="center"/>
      <protection/>
    </xf>
    <xf numFmtId="164" fontId="29" fillId="0" borderId="0" xfId="20" applyFont="1">
      <alignment/>
      <protection/>
    </xf>
    <xf numFmtId="164" fontId="29" fillId="0" borderId="1" xfId="20" applyFont="1" applyBorder="1" applyAlignment="1">
      <alignment horizontal="center" vertical="center"/>
      <protection/>
    </xf>
    <xf numFmtId="164" fontId="29" fillId="0" borderId="1" xfId="20" applyFont="1" applyBorder="1" applyAlignment="1">
      <alignment horizontal="center" vertical="center" wrapText="1"/>
      <protection/>
    </xf>
    <xf numFmtId="164" fontId="30" fillId="0" borderId="1" xfId="20" applyFont="1" applyBorder="1" applyAlignment="1">
      <alignment horizontal="center" vertical="center"/>
      <protection/>
    </xf>
    <xf numFmtId="164" fontId="28" fillId="0" borderId="1" xfId="20" applyFont="1" applyBorder="1" applyAlignment="1">
      <alignment horizontal="center"/>
      <protection/>
    </xf>
    <xf numFmtId="164" fontId="29" fillId="0" borderId="1" xfId="20" applyFont="1" applyBorder="1">
      <alignment/>
      <protection/>
    </xf>
    <xf numFmtId="164" fontId="29" fillId="0" borderId="1" xfId="20" applyFont="1" applyBorder="1" applyAlignment="1">
      <alignment horizontal="center"/>
      <protection/>
    </xf>
    <xf numFmtId="166" fontId="29" fillId="0" borderId="1" xfId="20" applyNumberFormat="1" applyFont="1" applyBorder="1">
      <alignment/>
      <protection/>
    </xf>
    <xf numFmtId="164" fontId="29" fillId="0" borderId="1" xfId="20" applyFont="1" applyBorder="1" applyAlignment="1">
      <alignment horizontal="center" vertical="center"/>
      <protection/>
    </xf>
    <xf numFmtId="165" fontId="29" fillId="0" borderId="21" xfId="20" applyNumberFormat="1" applyFont="1" applyBorder="1" applyAlignment="1">
      <alignment vertical="top"/>
      <protection/>
    </xf>
    <xf numFmtId="164" fontId="29" fillId="0" borderId="15" xfId="20" applyFont="1" applyBorder="1" applyAlignment="1">
      <alignment horizontal="center"/>
      <protection/>
    </xf>
    <xf numFmtId="164" fontId="29" fillId="0" borderId="8" xfId="20" applyFont="1" applyBorder="1" applyAlignment="1">
      <alignment horizontal="center"/>
      <protection/>
    </xf>
    <xf numFmtId="164" fontId="29" fillId="0" borderId="5" xfId="20" applyFont="1" applyBorder="1" applyAlignment="1">
      <alignment horizontal="left"/>
      <protection/>
    </xf>
    <xf numFmtId="164" fontId="29" fillId="0" borderId="0" xfId="20" applyFont="1" applyBorder="1" applyAlignment="1">
      <alignment horizontal="center"/>
      <protection/>
    </xf>
    <xf numFmtId="164" fontId="29" fillId="0" borderId="9" xfId="20" applyFont="1" applyBorder="1" applyAlignment="1">
      <alignment horizontal="center"/>
      <protection/>
    </xf>
    <xf numFmtId="165" fontId="29" fillId="0" borderId="5" xfId="20" applyNumberFormat="1" applyFont="1" applyBorder="1" applyAlignment="1">
      <alignment horizontal="left"/>
      <protection/>
    </xf>
    <xf numFmtId="164" fontId="29" fillId="0" borderId="6" xfId="20" applyFont="1" applyBorder="1" applyAlignment="1">
      <alignment horizontal="left"/>
      <protection/>
    </xf>
    <xf numFmtId="164" fontId="29" fillId="0" borderId="22" xfId="20" applyFont="1" applyBorder="1" applyAlignment="1">
      <alignment horizontal="center"/>
      <protection/>
    </xf>
    <xf numFmtId="164" fontId="29" fillId="0" borderId="10" xfId="20" applyFont="1" applyBorder="1" applyAlignment="1">
      <alignment horizontal="center"/>
      <protection/>
    </xf>
    <xf numFmtId="165" fontId="29" fillId="0" borderId="1" xfId="20" applyNumberFormat="1" applyFont="1" applyBorder="1">
      <alignment/>
      <protection/>
    </xf>
    <xf numFmtId="164" fontId="1" fillId="0" borderId="2" xfId="0" applyFont="1" applyBorder="1" applyAlignment="1">
      <alignment/>
    </xf>
    <xf numFmtId="164" fontId="29" fillId="0" borderId="3" xfId="20" applyFont="1" applyBorder="1" applyAlignment="1">
      <alignment horizontal="center"/>
      <protection/>
    </xf>
    <xf numFmtId="164" fontId="29" fillId="0" borderId="21" xfId="20" applyFont="1" applyBorder="1" applyAlignment="1">
      <alignment horizontal="left"/>
      <protection/>
    </xf>
    <xf numFmtId="166" fontId="29" fillId="0" borderId="2" xfId="20" applyNumberFormat="1" applyFont="1" applyBorder="1" applyAlignment="1">
      <alignment horizontal="right"/>
      <protection/>
    </xf>
    <xf numFmtId="166" fontId="29" fillId="0" borderId="1" xfId="20" applyNumberFormat="1" applyFont="1" applyBorder="1" applyAlignment="1">
      <alignment horizontal="right"/>
      <protection/>
    </xf>
    <xf numFmtId="166" fontId="29" fillId="0" borderId="1" xfId="20" applyNumberFormat="1" applyFont="1" applyBorder="1" applyAlignment="1">
      <alignment horizontal="center"/>
      <protection/>
    </xf>
    <xf numFmtId="164" fontId="1" fillId="0" borderId="3" xfId="0" applyFont="1" applyBorder="1" applyAlignment="1">
      <alignment/>
    </xf>
    <xf numFmtId="164" fontId="29" fillId="0" borderId="0" xfId="20" applyFont="1" applyBorder="1" applyAlignment="1">
      <alignment horizontal="left"/>
      <protection/>
    </xf>
    <xf numFmtId="164" fontId="29" fillId="0" borderId="0" xfId="20" applyFont="1">
      <alignment/>
      <protection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14" fillId="0" borderId="0" xfId="0" applyFont="1" applyBorder="1" applyAlignment="1">
      <alignment horizontal="center"/>
    </xf>
    <xf numFmtId="164" fontId="0" fillId="0" borderId="1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6" fontId="31" fillId="0" borderId="1" xfId="0" applyNumberFormat="1" applyFont="1" applyBorder="1" applyAlignment="1">
      <alignment/>
    </xf>
    <xf numFmtId="166" fontId="31" fillId="0" borderId="1" xfId="0" applyNumberFormat="1" applyFont="1" applyBorder="1" applyAlignment="1">
      <alignment/>
    </xf>
    <xf numFmtId="168" fontId="31" fillId="0" borderId="1" xfId="0" applyNumberFormat="1" applyFont="1" applyBorder="1" applyAlignment="1">
      <alignment/>
    </xf>
    <xf numFmtId="164" fontId="0" fillId="0" borderId="0" xfId="0" applyFont="1" applyBorder="1" applyAlignment="1">
      <alignment horizontal="left" vertical="top" wrapText="1"/>
    </xf>
    <xf numFmtId="164" fontId="8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14" fillId="0" borderId="0" xfId="0" applyNumberFormat="1" applyFont="1" applyBorder="1" applyAlignment="1">
      <alignment horizontal="center"/>
    </xf>
    <xf numFmtId="164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164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/>
    </xf>
    <xf numFmtId="164" fontId="33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12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34" fillId="0" borderId="0" xfId="0" applyFont="1" applyBorder="1" applyAlignment="1">
      <alignment horizont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7" fillId="0" borderId="25" xfId="0" applyFont="1" applyBorder="1" applyAlignment="1">
      <alignment horizontal="center"/>
    </xf>
    <xf numFmtId="164" fontId="7" fillId="0" borderId="26" xfId="0" applyFont="1" applyBorder="1" applyAlignment="1">
      <alignment horizontal="center"/>
    </xf>
    <xf numFmtId="164" fontId="0" fillId="0" borderId="25" xfId="0" applyFont="1" applyBorder="1" applyAlignment="1">
      <alignment horizontal="center" vertical="center"/>
    </xf>
    <xf numFmtId="166" fontId="0" fillId="0" borderId="26" xfId="0" applyNumberFormat="1" applyFont="1" applyBorder="1" applyAlignment="1">
      <alignment vertical="center"/>
    </xf>
    <xf numFmtId="164" fontId="16" fillId="0" borderId="27" xfId="0" applyFont="1" applyBorder="1" applyAlignment="1">
      <alignment horizontal="center" vertical="center"/>
    </xf>
    <xf numFmtId="166" fontId="8" fillId="0" borderId="28" xfId="0" applyNumberFormat="1" applyFont="1" applyBorder="1" applyAlignment="1">
      <alignment vertical="center"/>
    </xf>
    <xf numFmtId="164" fontId="33" fillId="0" borderId="0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7" fillId="0" borderId="25" xfId="0" applyFont="1" applyBorder="1" applyAlignment="1">
      <alignment horizontal="center"/>
    </xf>
    <xf numFmtId="164" fontId="7" fillId="0" borderId="29" xfId="0" applyFont="1" applyBorder="1" applyAlignment="1">
      <alignment horizontal="center"/>
    </xf>
    <xf numFmtId="164" fontId="16" fillId="0" borderId="30" xfId="0" applyFont="1" applyBorder="1" applyAlignment="1">
      <alignment horizontal="left" vertical="center"/>
    </xf>
    <xf numFmtId="166" fontId="16" fillId="0" borderId="29" xfId="0" applyNumberFormat="1" applyFont="1" applyBorder="1" applyAlignment="1">
      <alignment vertical="center"/>
    </xf>
    <xf numFmtId="164" fontId="16" fillId="0" borderId="31" xfId="0" applyFont="1" applyBorder="1" applyAlignment="1">
      <alignment horizontal="left" vertical="center"/>
    </xf>
    <xf numFmtId="166" fontId="16" fillId="0" borderId="32" xfId="0" applyNumberFormat="1" applyFont="1" applyBorder="1" applyAlignment="1">
      <alignment vertical="center"/>
    </xf>
    <xf numFmtId="164" fontId="16" fillId="0" borderId="33" xfId="0" applyFont="1" applyBorder="1" applyAlignment="1">
      <alignment horizontal="left" vertical="center" wrapText="1"/>
    </xf>
    <xf numFmtId="166" fontId="16" fillId="0" borderId="34" xfId="0" applyNumberFormat="1" applyFont="1" applyBorder="1" applyAlignment="1">
      <alignment vertical="center"/>
    </xf>
    <xf numFmtId="164" fontId="16" fillId="0" borderId="27" xfId="0" applyFont="1" applyBorder="1" applyAlignment="1">
      <alignment horizontal="center" vertical="center"/>
    </xf>
    <xf numFmtId="166" fontId="8" fillId="0" borderId="35" xfId="0" applyNumberFormat="1" applyFont="1" applyBorder="1" applyAlignment="1">
      <alignment vertical="center"/>
    </xf>
    <xf numFmtId="164" fontId="8" fillId="0" borderId="0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9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 vertical="center" wrapText="1"/>
    </xf>
    <xf numFmtId="169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horizontal="left" wrapText="1"/>
    </xf>
    <xf numFmtId="164" fontId="16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zoomScale="80" zoomScaleNormal="80" zoomScaleSheetLayoutView="55" workbookViewId="0" topLeftCell="A1">
      <selection activeCell="D102" sqref="D102"/>
    </sheetView>
  </sheetViews>
  <sheetFormatPr defaultColWidth="12.00390625" defaultRowHeight="12.75"/>
  <cols>
    <col min="1" max="1" width="6.00390625" style="1" customWidth="1"/>
    <col min="2" max="2" width="9.00390625" style="1" customWidth="1"/>
    <col min="3" max="3" width="6.00390625" style="1" customWidth="1"/>
    <col min="4" max="4" width="73.00390625" style="1" customWidth="1"/>
    <col min="5" max="5" width="13.125" style="1" customWidth="1"/>
    <col min="6" max="243" width="11.625" style="1" customWidth="1"/>
    <col min="244" max="248" width="11.625" style="2" customWidth="1"/>
    <col min="249" max="16384" width="11.625" style="0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5" spans="1:5" ht="18.75">
      <c r="A5" s="5" t="s">
        <v>3</v>
      </c>
      <c r="B5" s="5"/>
      <c r="C5" s="5"/>
      <c r="D5" s="5"/>
      <c r="E5" s="5"/>
    </row>
    <row r="6" spans="1:5" ht="17.25">
      <c r="A6" s="6"/>
      <c r="B6" s="6"/>
      <c r="C6" s="6"/>
      <c r="D6" s="6"/>
      <c r="E6" s="1" t="s">
        <v>4</v>
      </c>
    </row>
    <row r="7" spans="1:5" ht="12.75">
      <c r="A7" s="7" t="s">
        <v>5</v>
      </c>
      <c r="B7" s="7"/>
      <c r="C7" s="7"/>
      <c r="D7" s="7" t="s">
        <v>6</v>
      </c>
      <c r="E7" s="8" t="s">
        <v>7</v>
      </c>
    </row>
    <row r="8" spans="1:5" ht="12.75">
      <c r="A8" s="7"/>
      <c r="B8" s="7"/>
      <c r="C8" s="7"/>
      <c r="D8" s="7"/>
      <c r="E8" s="9" t="s">
        <v>8</v>
      </c>
    </row>
    <row r="9" spans="1:5" ht="12.75">
      <c r="A9" s="7" t="s">
        <v>9</v>
      </c>
      <c r="B9" s="7" t="s">
        <v>10</v>
      </c>
      <c r="C9" s="7" t="s">
        <v>11</v>
      </c>
      <c r="D9" s="7"/>
      <c r="E9" s="10">
        <v>2006</v>
      </c>
    </row>
    <row r="10" spans="1:5" ht="12.75">
      <c r="A10" s="11">
        <v>1</v>
      </c>
      <c r="B10" s="12">
        <v>2</v>
      </c>
      <c r="C10" s="12">
        <v>3</v>
      </c>
      <c r="D10" s="12">
        <v>4</v>
      </c>
      <c r="E10" s="12">
        <v>6</v>
      </c>
    </row>
    <row r="11" spans="1:5" ht="15">
      <c r="A11" s="13" t="s">
        <v>12</v>
      </c>
      <c r="B11" s="14" t="s">
        <v>13</v>
      </c>
      <c r="C11" s="14"/>
      <c r="D11" s="14"/>
      <c r="E11" s="15">
        <f>SUM(E12)</f>
        <v>1500</v>
      </c>
    </row>
    <row r="12" spans="1:5" ht="13.5">
      <c r="A12" s="16"/>
      <c r="B12" s="17" t="s">
        <v>14</v>
      </c>
      <c r="C12" s="18" t="s">
        <v>15</v>
      </c>
      <c r="D12" s="18"/>
      <c r="E12" s="19">
        <f>SUM(E13)</f>
        <v>1500</v>
      </c>
    </row>
    <row r="13" spans="1:5" ht="24.75">
      <c r="A13" s="20"/>
      <c r="B13" s="21"/>
      <c r="C13" s="22" t="s">
        <v>16</v>
      </c>
      <c r="D13" s="23" t="s">
        <v>17</v>
      </c>
      <c r="E13" s="24">
        <v>1500</v>
      </c>
    </row>
    <row r="14" spans="1:5" ht="15">
      <c r="A14" s="13" t="s">
        <v>18</v>
      </c>
      <c r="B14" s="14" t="s">
        <v>19</v>
      </c>
      <c r="C14" s="14"/>
      <c r="D14" s="14"/>
      <c r="E14" s="15">
        <f>SUM(E15)</f>
        <v>95000</v>
      </c>
    </row>
    <row r="15" spans="1:5" ht="13.5">
      <c r="A15" s="25"/>
      <c r="B15" s="17" t="s">
        <v>20</v>
      </c>
      <c r="C15" s="26" t="s">
        <v>21</v>
      </c>
      <c r="D15" s="26"/>
      <c r="E15" s="19">
        <f>SUM(E16:E19)</f>
        <v>95000</v>
      </c>
    </row>
    <row r="16" spans="1:5" ht="13.5">
      <c r="A16" s="25"/>
      <c r="B16" s="27"/>
      <c r="C16" s="22" t="s">
        <v>22</v>
      </c>
      <c r="D16" s="23" t="s">
        <v>23</v>
      </c>
      <c r="E16" s="24">
        <v>15000</v>
      </c>
    </row>
    <row r="17" spans="1:5" ht="24.75">
      <c r="A17" s="28"/>
      <c r="B17" s="29"/>
      <c r="C17" s="22" t="s">
        <v>16</v>
      </c>
      <c r="D17" s="30" t="s">
        <v>24</v>
      </c>
      <c r="E17" s="24">
        <v>30000</v>
      </c>
    </row>
    <row r="18" spans="1:5" ht="12.75">
      <c r="A18" s="28"/>
      <c r="B18" s="29"/>
      <c r="C18" s="22" t="s">
        <v>25</v>
      </c>
      <c r="D18" s="30" t="s">
        <v>26</v>
      </c>
      <c r="E18" s="24">
        <v>50000</v>
      </c>
    </row>
    <row r="19" spans="1:5" ht="12.75">
      <c r="A19" s="28"/>
      <c r="B19" s="21"/>
      <c r="C19" s="22" t="s">
        <v>27</v>
      </c>
      <c r="D19" s="30" t="s">
        <v>28</v>
      </c>
      <c r="E19" s="24"/>
    </row>
    <row r="20" spans="1:5" ht="15">
      <c r="A20" s="13" t="s">
        <v>29</v>
      </c>
      <c r="B20" s="14" t="s">
        <v>30</v>
      </c>
      <c r="C20" s="14"/>
      <c r="D20" s="14"/>
      <c r="E20" s="15">
        <f>SUM(E21)</f>
        <v>28870</v>
      </c>
    </row>
    <row r="21" spans="1:5" ht="13.5">
      <c r="A21" s="31"/>
      <c r="B21" s="17" t="s">
        <v>31</v>
      </c>
      <c r="C21" s="18" t="s">
        <v>32</v>
      </c>
      <c r="D21" s="18"/>
      <c r="E21" s="19">
        <f>SUM(E22:E22)</f>
        <v>28870</v>
      </c>
    </row>
    <row r="22" spans="1:5" ht="24.75">
      <c r="A22" s="32"/>
      <c r="B22" s="29"/>
      <c r="C22" s="22" t="s">
        <v>33</v>
      </c>
      <c r="D22" s="23" t="s">
        <v>34</v>
      </c>
      <c r="E22" s="24">
        <v>28870</v>
      </c>
    </row>
    <row r="23" spans="1:5" ht="27.75">
      <c r="A23" s="13" t="s">
        <v>35</v>
      </c>
      <c r="B23" s="33" t="s">
        <v>36</v>
      </c>
      <c r="C23" s="33"/>
      <c r="D23" s="33"/>
      <c r="E23" s="15">
        <f>SUM(E24)</f>
        <v>800</v>
      </c>
    </row>
    <row r="24" spans="1:5" ht="15">
      <c r="A24" s="34"/>
      <c r="B24" s="17" t="s">
        <v>37</v>
      </c>
      <c r="C24" s="26" t="s">
        <v>38</v>
      </c>
      <c r="D24" s="26"/>
      <c r="E24" s="19">
        <f>SUM(E25)</f>
        <v>800</v>
      </c>
    </row>
    <row r="25" spans="1:5" ht="24.75">
      <c r="A25" s="34"/>
      <c r="B25" s="21"/>
      <c r="C25" s="22" t="s">
        <v>33</v>
      </c>
      <c r="D25" s="23" t="s">
        <v>34</v>
      </c>
      <c r="E25" s="24">
        <v>800</v>
      </c>
    </row>
    <row r="26" spans="1:5" ht="15">
      <c r="A26" s="35">
        <v>754</v>
      </c>
      <c r="B26" s="36" t="s">
        <v>39</v>
      </c>
      <c r="C26" s="36"/>
      <c r="D26" s="36"/>
      <c r="E26" s="15">
        <f>SUM(E27)</f>
        <v>1000</v>
      </c>
    </row>
    <row r="27" spans="1:5" ht="15">
      <c r="A27" s="37"/>
      <c r="B27" s="38">
        <v>75414</v>
      </c>
      <c r="C27" s="39" t="s">
        <v>40</v>
      </c>
      <c r="D27" s="39"/>
      <c r="E27" s="40">
        <f>SUM(E28:E28)</f>
        <v>1000</v>
      </c>
    </row>
    <row r="28" spans="1:5" ht="24.75">
      <c r="A28" s="41"/>
      <c r="B28" s="42"/>
      <c r="C28" s="22" t="s">
        <v>33</v>
      </c>
      <c r="D28" s="43" t="s">
        <v>34</v>
      </c>
      <c r="E28" s="44">
        <v>1000</v>
      </c>
    </row>
    <row r="29" spans="1:5" ht="43.5">
      <c r="A29" s="13" t="s">
        <v>41</v>
      </c>
      <c r="B29" s="45" t="s">
        <v>42</v>
      </c>
      <c r="C29" s="45"/>
      <c r="D29" s="45"/>
      <c r="E29" s="15">
        <f>SUM(E30,E32,E51,E53,E39)</f>
        <v>1882433</v>
      </c>
    </row>
    <row r="30" spans="1:5" ht="15">
      <c r="A30" s="34"/>
      <c r="B30" s="46">
        <v>75601</v>
      </c>
      <c r="C30" s="26" t="s">
        <v>43</v>
      </c>
      <c r="D30" s="26"/>
      <c r="E30" s="19">
        <f>SUM(E31:E31)</f>
        <v>1000</v>
      </c>
    </row>
    <row r="31" spans="1:5" ht="24.75">
      <c r="A31" s="34"/>
      <c r="B31" s="47"/>
      <c r="C31" s="48" t="s">
        <v>44</v>
      </c>
      <c r="D31" s="23" t="s">
        <v>45</v>
      </c>
      <c r="E31" s="24">
        <v>1000</v>
      </c>
    </row>
    <row r="32" spans="1:5" ht="36.75">
      <c r="A32" s="32"/>
      <c r="B32" s="49" t="s">
        <v>46</v>
      </c>
      <c r="C32" s="26" t="s">
        <v>47</v>
      </c>
      <c r="D32" s="26"/>
      <c r="E32" s="19">
        <f>SUM(E33:E38)</f>
        <v>740400</v>
      </c>
    </row>
    <row r="33" spans="1:5" ht="12.75">
      <c r="A33" s="32"/>
      <c r="B33" s="50"/>
      <c r="C33" s="22" t="s">
        <v>48</v>
      </c>
      <c r="D33" s="51" t="s">
        <v>49</v>
      </c>
      <c r="E33" s="24">
        <f>450000+55200+5000</f>
        <v>510200</v>
      </c>
    </row>
    <row r="34" spans="1:5" ht="12.75">
      <c r="A34" s="32"/>
      <c r="B34" s="50"/>
      <c r="C34" s="22" t="s">
        <v>50</v>
      </c>
      <c r="D34" s="51" t="s">
        <v>51</v>
      </c>
      <c r="E34" s="24">
        <v>11000</v>
      </c>
    </row>
    <row r="35" spans="1:5" ht="12.75">
      <c r="A35" s="32"/>
      <c r="B35" s="50"/>
      <c r="C35" s="22" t="s">
        <v>52</v>
      </c>
      <c r="D35" s="51" t="s">
        <v>53</v>
      </c>
      <c r="E35" s="24">
        <v>214000</v>
      </c>
    </row>
    <row r="36" spans="1:5" ht="12.75">
      <c r="A36" s="32"/>
      <c r="B36" s="50"/>
      <c r="C36" s="22" t="s">
        <v>54</v>
      </c>
      <c r="D36" s="51" t="s">
        <v>55</v>
      </c>
      <c r="E36" s="24">
        <v>3200</v>
      </c>
    </row>
    <row r="37" spans="1:5" ht="12.75">
      <c r="A37" s="32"/>
      <c r="B37" s="50"/>
      <c r="C37" s="22" t="s">
        <v>56</v>
      </c>
      <c r="D37" s="30" t="s">
        <v>57</v>
      </c>
      <c r="E37" s="24">
        <v>2000</v>
      </c>
    </row>
    <row r="38" spans="1:5" ht="12.75">
      <c r="A38" s="52"/>
      <c r="B38" s="53"/>
      <c r="C38" s="22" t="s">
        <v>27</v>
      </c>
      <c r="D38" s="30" t="s">
        <v>28</v>
      </c>
      <c r="E38" s="24"/>
    </row>
    <row r="39" spans="1:5" ht="36.75">
      <c r="A39" s="54"/>
      <c r="B39" s="49" t="s">
        <v>58</v>
      </c>
      <c r="C39" s="26" t="s">
        <v>59</v>
      </c>
      <c r="D39" s="26"/>
      <c r="E39" s="19">
        <f>SUM(E40:E50)</f>
        <v>627600</v>
      </c>
    </row>
    <row r="40" spans="1:5" ht="12.75">
      <c r="A40" s="32"/>
      <c r="B40" s="50"/>
      <c r="C40" s="22" t="s">
        <v>48</v>
      </c>
      <c r="D40" s="51" t="s">
        <v>49</v>
      </c>
      <c r="E40" s="24">
        <v>350000</v>
      </c>
    </row>
    <row r="41" spans="1:5" ht="12.75">
      <c r="A41" s="32"/>
      <c r="B41" s="50"/>
      <c r="C41" s="22" t="s">
        <v>50</v>
      </c>
      <c r="D41" s="51" t="s">
        <v>51</v>
      </c>
      <c r="E41" s="24">
        <v>218000</v>
      </c>
    </row>
    <row r="42" spans="1:5" ht="12.75">
      <c r="A42" s="32"/>
      <c r="B42" s="50"/>
      <c r="C42" s="22" t="s">
        <v>52</v>
      </c>
      <c r="D42" s="51" t="s">
        <v>53</v>
      </c>
      <c r="E42" s="24">
        <v>4000</v>
      </c>
    </row>
    <row r="43" spans="1:5" ht="12.75">
      <c r="A43" s="32"/>
      <c r="B43" s="50"/>
      <c r="C43" s="22" t="s">
        <v>54</v>
      </c>
      <c r="D43" s="51" t="s">
        <v>55</v>
      </c>
      <c r="E43" s="24">
        <v>8000</v>
      </c>
    </row>
    <row r="44" spans="1:5" ht="12.75">
      <c r="A44" s="32"/>
      <c r="B44" s="50"/>
      <c r="C44" s="22" t="s">
        <v>60</v>
      </c>
      <c r="D44" s="30" t="s">
        <v>61</v>
      </c>
      <c r="E44" s="24">
        <v>2500</v>
      </c>
    </row>
    <row r="45" spans="1:5" ht="12.75">
      <c r="A45" s="32"/>
      <c r="B45" s="50"/>
      <c r="C45" s="22" t="s">
        <v>62</v>
      </c>
      <c r="D45" s="30" t="s">
        <v>63</v>
      </c>
      <c r="E45" s="24">
        <v>800</v>
      </c>
    </row>
    <row r="46" spans="1:5" ht="12.75">
      <c r="A46" s="32"/>
      <c r="B46" s="50"/>
      <c r="C46" s="22" t="s">
        <v>64</v>
      </c>
      <c r="D46" s="30" t="s">
        <v>65</v>
      </c>
      <c r="E46" s="24">
        <v>800</v>
      </c>
    </row>
    <row r="47" spans="1:5" ht="12.75">
      <c r="A47" s="32"/>
      <c r="B47" s="50"/>
      <c r="C47" s="22" t="s">
        <v>56</v>
      </c>
      <c r="D47" s="30" t="s">
        <v>57</v>
      </c>
      <c r="E47" s="24">
        <v>13000</v>
      </c>
    </row>
    <row r="48" spans="1:5" ht="12.75">
      <c r="A48" s="32"/>
      <c r="B48" s="50"/>
      <c r="C48" s="22" t="s">
        <v>66</v>
      </c>
      <c r="D48" s="30" t="s">
        <v>67</v>
      </c>
      <c r="E48" s="24">
        <v>500</v>
      </c>
    </row>
    <row r="49" spans="1:5" ht="12.75">
      <c r="A49" s="32"/>
      <c r="B49" s="50"/>
      <c r="C49" s="22" t="s">
        <v>68</v>
      </c>
      <c r="D49" s="55" t="s">
        <v>69</v>
      </c>
      <c r="E49" s="24">
        <v>30000</v>
      </c>
    </row>
    <row r="50" spans="1:5" ht="12.75">
      <c r="A50" s="32"/>
      <c r="B50" s="56"/>
      <c r="C50" s="22" t="s">
        <v>27</v>
      </c>
      <c r="D50" s="30" t="s">
        <v>28</v>
      </c>
      <c r="E50" s="24"/>
    </row>
    <row r="51" spans="1:5" ht="13.5">
      <c r="A51" s="31"/>
      <c r="B51" s="57" t="s">
        <v>70</v>
      </c>
      <c r="C51" s="58" t="s">
        <v>71</v>
      </c>
      <c r="D51" s="58"/>
      <c r="E51" s="19">
        <f>SUM(E52:E52)</f>
        <v>10000</v>
      </c>
    </row>
    <row r="52" spans="1:5" ht="12.75">
      <c r="A52" s="32"/>
      <c r="B52" s="50"/>
      <c r="C52" s="22" t="s">
        <v>72</v>
      </c>
      <c r="D52" s="59" t="s">
        <v>71</v>
      </c>
      <c r="E52" s="24">
        <v>10000</v>
      </c>
    </row>
    <row r="53" spans="1:5" ht="13.5">
      <c r="A53" s="31"/>
      <c r="B53" s="49" t="s">
        <v>73</v>
      </c>
      <c r="C53" s="60" t="s">
        <v>74</v>
      </c>
      <c r="D53" s="60"/>
      <c r="E53" s="19">
        <f>SUM(E54:E55)</f>
        <v>503433</v>
      </c>
    </row>
    <row r="54" spans="1:5" ht="12.75">
      <c r="A54" s="32"/>
      <c r="B54" s="50"/>
      <c r="C54" s="22" t="s">
        <v>75</v>
      </c>
      <c r="D54" s="59" t="s">
        <v>76</v>
      </c>
      <c r="E54" s="61">
        <v>501433</v>
      </c>
    </row>
    <row r="55" spans="1:5" ht="12.75">
      <c r="A55" s="62"/>
      <c r="B55" s="56"/>
      <c r="C55" s="22" t="s">
        <v>77</v>
      </c>
      <c r="D55" s="59" t="s">
        <v>78</v>
      </c>
      <c r="E55" s="24">
        <v>2000</v>
      </c>
    </row>
    <row r="56" spans="1:5" ht="15">
      <c r="A56" s="13" t="s">
        <v>79</v>
      </c>
      <c r="B56" s="63" t="s">
        <v>80</v>
      </c>
      <c r="C56" s="63"/>
      <c r="D56" s="63"/>
      <c r="E56" s="15">
        <f>SUM(E57,E63,E59,E61)</f>
        <v>2210075</v>
      </c>
    </row>
    <row r="57" spans="1:5" ht="12.75">
      <c r="A57" s="64"/>
      <c r="B57" s="17" t="s">
        <v>81</v>
      </c>
      <c r="C57" s="65" t="s">
        <v>82</v>
      </c>
      <c r="D57" s="65"/>
      <c r="E57" s="19">
        <f>SUM(E58)</f>
        <v>1604741</v>
      </c>
    </row>
    <row r="58" spans="1:5" ht="12.75">
      <c r="A58" s="66"/>
      <c r="B58" s="29"/>
      <c r="C58" s="22" t="s">
        <v>83</v>
      </c>
      <c r="D58" s="59" t="s">
        <v>84</v>
      </c>
      <c r="E58" s="67">
        <v>1604741</v>
      </c>
    </row>
    <row r="59" spans="1:5" ht="12.75">
      <c r="A59" s="66"/>
      <c r="B59" s="17" t="s">
        <v>85</v>
      </c>
      <c r="C59" s="18" t="s">
        <v>86</v>
      </c>
      <c r="D59" s="18"/>
      <c r="E59" s="19">
        <f>SUM(E60)</f>
        <v>578659</v>
      </c>
    </row>
    <row r="60" spans="1:5" ht="12.75">
      <c r="A60" s="66"/>
      <c r="B60" s="29"/>
      <c r="C60" s="22" t="s">
        <v>83</v>
      </c>
      <c r="D60" s="59" t="s">
        <v>84</v>
      </c>
      <c r="E60" s="24">
        <v>578659</v>
      </c>
    </row>
    <row r="61" spans="1:5" ht="12.75">
      <c r="A61" s="66"/>
      <c r="B61" s="17" t="s">
        <v>87</v>
      </c>
      <c r="C61" s="18" t="s">
        <v>88</v>
      </c>
      <c r="D61" s="18"/>
      <c r="E61" s="19">
        <f>SUM(E62:E62)</f>
        <v>0</v>
      </c>
    </row>
    <row r="62" spans="1:5" ht="12.75">
      <c r="A62" s="66"/>
      <c r="B62" s="21"/>
      <c r="C62" s="22" t="s">
        <v>89</v>
      </c>
      <c r="D62" s="59" t="s">
        <v>90</v>
      </c>
      <c r="E62" s="24"/>
    </row>
    <row r="63" spans="1:5" ht="12.75">
      <c r="A63" s="64"/>
      <c r="B63" s="17" t="s">
        <v>91</v>
      </c>
      <c r="C63" s="18" t="s">
        <v>92</v>
      </c>
      <c r="D63" s="18"/>
      <c r="E63" s="19">
        <f>SUM(E64)</f>
        <v>26675</v>
      </c>
    </row>
    <row r="64" spans="1:5" ht="12.75">
      <c r="A64" s="68"/>
      <c r="B64" s="21"/>
      <c r="C64" s="69">
        <v>2920</v>
      </c>
      <c r="D64" s="59" t="s">
        <v>84</v>
      </c>
      <c r="E64" s="24">
        <v>26675</v>
      </c>
    </row>
    <row r="65" spans="1:5" ht="15">
      <c r="A65" s="13" t="s">
        <v>93</v>
      </c>
      <c r="B65" s="63" t="s">
        <v>94</v>
      </c>
      <c r="C65" s="63"/>
      <c r="D65" s="63"/>
      <c r="E65" s="15">
        <f>SUM(E66)</f>
        <v>40000</v>
      </c>
    </row>
    <row r="66" spans="1:5" ht="12.75">
      <c r="A66" s="64"/>
      <c r="B66" s="17" t="s">
        <v>95</v>
      </c>
      <c r="C66" s="18" t="s">
        <v>96</v>
      </c>
      <c r="D66" s="18"/>
      <c r="E66" s="19">
        <f>SUM(E67)</f>
        <v>40000</v>
      </c>
    </row>
    <row r="67" spans="1:5" ht="12.75">
      <c r="A67" s="68"/>
      <c r="B67" s="21"/>
      <c r="C67" s="22" t="s">
        <v>97</v>
      </c>
      <c r="D67" s="59" t="s">
        <v>98</v>
      </c>
      <c r="E67" s="24">
        <v>40000</v>
      </c>
    </row>
    <row r="68" spans="1:5" ht="15">
      <c r="A68" s="13" t="s">
        <v>99</v>
      </c>
      <c r="B68" s="63" t="s">
        <v>100</v>
      </c>
      <c r="C68" s="63"/>
      <c r="D68" s="63"/>
      <c r="E68" s="15">
        <f>SUM(E69,E71,E73,E76,E78)</f>
        <v>1145000</v>
      </c>
    </row>
    <row r="69" spans="1:5" ht="24.75">
      <c r="A69" s="27"/>
      <c r="B69" s="17" t="s">
        <v>101</v>
      </c>
      <c r="C69" s="26" t="s">
        <v>102</v>
      </c>
      <c r="D69" s="26"/>
      <c r="E69" s="19">
        <f>SUM(E70:E70)</f>
        <v>931000</v>
      </c>
    </row>
    <row r="70" spans="1:5" ht="24.75">
      <c r="A70" s="27"/>
      <c r="B70" s="29"/>
      <c r="C70" s="69">
        <v>2010</v>
      </c>
      <c r="D70" s="43" t="s">
        <v>34</v>
      </c>
      <c r="E70" s="67">
        <v>931000</v>
      </c>
    </row>
    <row r="71" spans="1:5" ht="12.75">
      <c r="A71" s="27"/>
      <c r="B71" s="49" t="s">
        <v>103</v>
      </c>
      <c r="C71" s="70" t="s">
        <v>104</v>
      </c>
      <c r="D71" s="70"/>
      <c r="E71" s="19">
        <f>SUM(E72)</f>
        <v>4000</v>
      </c>
    </row>
    <row r="72" spans="1:5" ht="25.5">
      <c r="A72" s="27"/>
      <c r="B72" s="71"/>
      <c r="C72" s="22" t="s">
        <v>33</v>
      </c>
      <c r="D72" s="43" t="s">
        <v>34</v>
      </c>
      <c r="E72" s="24">
        <v>4000</v>
      </c>
    </row>
    <row r="73" spans="1:5" ht="12.75">
      <c r="A73" s="64"/>
      <c r="B73" s="17" t="s">
        <v>105</v>
      </c>
      <c r="C73" s="60" t="s">
        <v>106</v>
      </c>
      <c r="D73" s="60"/>
      <c r="E73" s="19">
        <f>SUM(E74:E75)</f>
        <v>140000</v>
      </c>
    </row>
    <row r="74" spans="1:5" ht="25.5">
      <c r="A74" s="66"/>
      <c r="B74" s="29"/>
      <c r="C74" s="22" t="s">
        <v>33</v>
      </c>
      <c r="D74" s="43" t="s">
        <v>34</v>
      </c>
      <c r="E74" s="24">
        <v>53000</v>
      </c>
    </row>
    <row r="75" spans="1:5" ht="24.75">
      <c r="A75" s="66"/>
      <c r="B75" s="21"/>
      <c r="C75" s="72" t="s">
        <v>107</v>
      </c>
      <c r="D75" s="73" t="s">
        <v>108</v>
      </c>
      <c r="E75" s="61">
        <v>87000</v>
      </c>
    </row>
    <row r="76" spans="1:5" ht="12.75">
      <c r="A76" s="64"/>
      <c r="B76" s="17" t="s">
        <v>109</v>
      </c>
      <c r="C76" s="18" t="s">
        <v>110</v>
      </c>
      <c r="D76" s="18"/>
      <c r="E76" s="19">
        <f>SUM(E77:E77)</f>
        <v>51000</v>
      </c>
    </row>
    <row r="77" spans="1:5" ht="24.75">
      <c r="A77" s="64"/>
      <c r="B77" s="21"/>
      <c r="C77" s="72" t="s">
        <v>107</v>
      </c>
      <c r="D77" s="73" t="s">
        <v>108</v>
      </c>
      <c r="E77" s="74">
        <v>51000</v>
      </c>
    </row>
    <row r="78" spans="1:5" ht="12.75">
      <c r="A78" s="64"/>
      <c r="B78" s="75">
        <v>85295</v>
      </c>
      <c r="C78" s="18" t="s">
        <v>111</v>
      </c>
      <c r="D78" s="18"/>
      <c r="E78" s="76">
        <f>SUM(E79:E79)</f>
        <v>19000</v>
      </c>
    </row>
    <row r="79" spans="1:5" ht="24.75">
      <c r="A79" s="64"/>
      <c r="B79" s="77"/>
      <c r="C79" s="72" t="s">
        <v>107</v>
      </c>
      <c r="D79" s="73" t="s">
        <v>108</v>
      </c>
      <c r="E79" s="61">
        <v>19000</v>
      </c>
    </row>
    <row r="80" spans="1:5" ht="15">
      <c r="A80" s="78" t="s">
        <v>112</v>
      </c>
      <c r="B80" s="63" t="s">
        <v>113</v>
      </c>
      <c r="C80" s="63"/>
      <c r="D80" s="63"/>
      <c r="E80" s="15">
        <f>SUM(E81)</f>
        <v>130000</v>
      </c>
    </row>
    <row r="81" spans="1:5" ht="12.75">
      <c r="A81" s="79"/>
      <c r="B81" s="17" t="s">
        <v>114</v>
      </c>
      <c r="C81" s="18" t="s">
        <v>115</v>
      </c>
      <c r="D81" s="18"/>
      <c r="E81" s="19">
        <f>SUM(E82:E84)</f>
        <v>130000</v>
      </c>
    </row>
    <row r="82" spans="1:5" ht="12.75">
      <c r="A82" s="79"/>
      <c r="B82" s="27"/>
      <c r="C82" s="22" t="s">
        <v>116</v>
      </c>
      <c r="D82" s="59" t="s">
        <v>117</v>
      </c>
      <c r="E82" s="24">
        <v>120000</v>
      </c>
    </row>
    <row r="83" spans="1:5" ht="12.75">
      <c r="A83" s="79"/>
      <c r="B83" s="27"/>
      <c r="C83" s="22" t="s">
        <v>27</v>
      </c>
      <c r="D83" s="23" t="s">
        <v>28</v>
      </c>
      <c r="E83" s="24"/>
    </row>
    <row r="84" spans="1:5" ht="12.75">
      <c r="A84" s="79"/>
      <c r="B84" s="80"/>
      <c r="C84" s="81" t="s">
        <v>89</v>
      </c>
      <c r="D84" s="23" t="s">
        <v>90</v>
      </c>
      <c r="E84" s="24">
        <v>10000</v>
      </c>
    </row>
    <row r="85" spans="1:5" ht="17.25">
      <c r="A85" s="82" t="s">
        <v>118</v>
      </c>
      <c r="B85" s="82"/>
      <c r="C85" s="82"/>
      <c r="D85" s="82"/>
      <c r="E85" s="83">
        <f>SUM(E80,E68,E65,E56,E29,E26,E23,E20,E14,E11)</f>
        <v>5534678</v>
      </c>
    </row>
    <row r="86" spans="1:5" ht="12.75">
      <c r="A86" s="84"/>
      <c r="B86" s="85"/>
      <c r="D86" s="86" t="s">
        <v>119</v>
      </c>
      <c r="E86" s="86"/>
    </row>
    <row r="87" spans="1:5" ht="13.5">
      <c r="A87" s="84"/>
      <c r="B87" s="85"/>
      <c r="D87" s="87" t="s">
        <v>120</v>
      </c>
      <c r="E87" s="88">
        <f>SUM(E88:E90)</f>
        <v>1175670</v>
      </c>
    </row>
    <row r="88" spans="4:5" ht="13.5">
      <c r="D88" s="89" t="s">
        <v>121</v>
      </c>
      <c r="E88" s="88">
        <f>E79+E77+E75</f>
        <v>157000</v>
      </c>
    </row>
    <row r="89" spans="4:5" ht="12.75">
      <c r="D89" s="89" t="s">
        <v>122</v>
      </c>
      <c r="E89" s="90">
        <f>E74+E72+E70+E28+E25+E22</f>
        <v>1018670</v>
      </c>
    </row>
    <row r="90" spans="4:5" ht="12.75">
      <c r="D90" s="91" t="s">
        <v>123</v>
      </c>
      <c r="E90" s="92"/>
    </row>
    <row r="91" spans="4:5" ht="12.75">
      <c r="D91" s="93" t="s">
        <v>124</v>
      </c>
      <c r="E91" s="90"/>
    </row>
    <row r="92" spans="4:5" ht="12.75">
      <c r="D92" s="87" t="s">
        <v>125</v>
      </c>
      <c r="E92" s="90"/>
    </row>
    <row r="93" spans="4:5" ht="12.75">
      <c r="D93" s="87" t="s">
        <v>126</v>
      </c>
      <c r="E93" s="90"/>
    </row>
    <row r="94" spans="4:5" ht="12.75">
      <c r="D94" s="94" t="s">
        <v>127</v>
      </c>
      <c r="E94" s="90"/>
    </row>
    <row r="97" spans="4:7" ht="15">
      <c r="D97" s="95" t="s">
        <v>128</v>
      </c>
      <c r="E97" s="95"/>
      <c r="F97" s="95"/>
      <c r="G97" s="95"/>
    </row>
    <row r="98" spans="4:7" ht="12.75">
      <c r="D98" s="96"/>
      <c r="E98" s="97"/>
      <c r="F98" s="97"/>
      <c r="G98" s="97"/>
    </row>
    <row r="99" spans="4:7" ht="12.75">
      <c r="D99" s="96"/>
      <c r="E99" s="97"/>
      <c r="F99" s="97"/>
      <c r="G99" s="97"/>
    </row>
    <row r="100" spans="4:7" ht="13.5">
      <c r="D100" s="98" t="s">
        <v>129</v>
      </c>
      <c r="E100" s="98"/>
      <c r="F100" s="98"/>
      <c r="G100" s="98"/>
    </row>
  </sheetData>
  <mergeCells count="37">
    <mergeCell ref="A5:E5"/>
    <mergeCell ref="A7:C8"/>
    <mergeCell ref="D7:D9"/>
    <mergeCell ref="B11:D11"/>
    <mergeCell ref="C12:D12"/>
    <mergeCell ref="B14:D14"/>
    <mergeCell ref="C15:D15"/>
    <mergeCell ref="B20:D20"/>
    <mergeCell ref="C21:D21"/>
    <mergeCell ref="B23:D23"/>
    <mergeCell ref="C24:D24"/>
    <mergeCell ref="B26:D26"/>
    <mergeCell ref="C27:D27"/>
    <mergeCell ref="B29:D29"/>
    <mergeCell ref="C30:D30"/>
    <mergeCell ref="C32:D32"/>
    <mergeCell ref="C39:D39"/>
    <mergeCell ref="C51:D51"/>
    <mergeCell ref="C53:D53"/>
    <mergeCell ref="B56:D56"/>
    <mergeCell ref="C57:D57"/>
    <mergeCell ref="C59:D59"/>
    <mergeCell ref="C61:D61"/>
    <mergeCell ref="C63:D63"/>
    <mergeCell ref="B65:D65"/>
    <mergeCell ref="C66:D66"/>
    <mergeCell ref="B68:D68"/>
    <mergeCell ref="C69:D69"/>
    <mergeCell ref="C71:D71"/>
    <mergeCell ref="C73:D73"/>
    <mergeCell ref="C76:D76"/>
    <mergeCell ref="C78:D78"/>
    <mergeCell ref="B80:D80"/>
    <mergeCell ref="C81:D81"/>
    <mergeCell ref="A85:D85"/>
    <mergeCell ref="D97:F97"/>
    <mergeCell ref="D100:F100"/>
  </mergeCells>
  <printOptions horizontalCentered="1"/>
  <pageMargins left="0.7875" right="0.39375" top="0.7875" bottom="0.39375" header="0.5118055555555556" footer="0.5118055555555556"/>
  <pageSetup horizontalDpi="300" verticalDpi="300" orientation="portrait" paperSize="9" scale="77"/>
  <rowBreaks count="1" manualBreakCount="1">
    <brk id="55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zoomScale="80" zoomScaleNormal="80" zoomScaleSheetLayoutView="55" workbookViewId="0" topLeftCell="A1">
      <selection activeCell="A5" sqref="A5"/>
    </sheetView>
  </sheetViews>
  <sheetFormatPr defaultColWidth="9.00390625" defaultRowHeight="12.75"/>
  <cols>
    <col min="1" max="1" width="5.375" style="2" customWidth="1"/>
    <col min="2" max="2" width="55.875" style="2" customWidth="1"/>
    <col min="3" max="3" width="15.75390625" style="2" customWidth="1"/>
    <col min="4" max="4" width="13.00390625" style="2" customWidth="1"/>
    <col min="5" max="255" width="9.00390625" style="2" customWidth="1"/>
  </cols>
  <sheetData>
    <row r="1" spans="3:6" ht="12.75">
      <c r="C1" s="224" t="s">
        <v>435</v>
      </c>
      <c r="D1" s="224"/>
      <c r="E1" s="224"/>
      <c r="F1"/>
    </row>
    <row r="2" spans="3:6" ht="12.75">
      <c r="C2" s="224" t="s">
        <v>1</v>
      </c>
      <c r="D2" s="224"/>
      <c r="E2" s="224"/>
      <c r="F2"/>
    </row>
    <row r="3" spans="3:6" ht="12.75">
      <c r="C3" s="224" t="s">
        <v>131</v>
      </c>
      <c r="D3" s="224"/>
      <c r="E3" s="224"/>
      <c r="F3"/>
    </row>
    <row r="4" ht="8.25" customHeight="1"/>
    <row r="5" ht="8.25" customHeight="1"/>
    <row r="6" spans="1:5" ht="16.5">
      <c r="A6" s="384" t="s">
        <v>436</v>
      </c>
      <c r="B6" s="384"/>
      <c r="C6" s="384"/>
      <c r="D6" s="384"/>
      <c r="E6" s="384"/>
    </row>
    <row r="7" spans="1:4" ht="16.5">
      <c r="A7" s="384" t="s">
        <v>437</v>
      </c>
      <c r="B7" s="384"/>
      <c r="C7" s="384"/>
      <c r="D7" s="384"/>
    </row>
    <row r="8" ht="12.75">
      <c r="D8" s="385" t="s">
        <v>274</v>
      </c>
    </row>
    <row r="9" spans="1:4" ht="15.75" customHeight="1">
      <c r="A9" s="386" t="s">
        <v>438</v>
      </c>
      <c r="B9" s="386" t="s">
        <v>439</v>
      </c>
      <c r="C9" s="387" t="s">
        <v>440</v>
      </c>
      <c r="D9" s="386" t="s">
        <v>441</v>
      </c>
    </row>
    <row r="10" spans="1:4" ht="12.75">
      <c r="A10" s="386"/>
      <c r="B10" s="386"/>
      <c r="C10" s="387"/>
      <c r="D10" s="291" t="s">
        <v>396</v>
      </c>
    </row>
    <row r="11" spans="1:4" ht="27.75" customHeight="1">
      <c r="A11" s="386"/>
      <c r="B11" s="386"/>
      <c r="C11" s="387"/>
      <c r="D11" s="291"/>
    </row>
    <row r="12" spans="1:4" ht="15" customHeight="1">
      <c r="A12" s="105">
        <v>1</v>
      </c>
      <c r="B12" s="105">
        <v>2</v>
      </c>
      <c r="C12" s="105">
        <v>3</v>
      </c>
      <c r="D12" s="105">
        <v>5</v>
      </c>
    </row>
    <row r="13" spans="1:4" ht="12.75">
      <c r="A13" s="178" t="s">
        <v>372</v>
      </c>
      <c r="B13" s="241" t="s">
        <v>442</v>
      </c>
      <c r="C13" s="116"/>
      <c r="D13" s="109">
        <f>1!E85</f>
        <v>5534678</v>
      </c>
    </row>
    <row r="14" spans="1:4" ht="12.75">
      <c r="A14" s="178" t="s">
        <v>374</v>
      </c>
      <c r="B14" s="241" t="s">
        <v>323</v>
      </c>
      <c r="C14" s="116"/>
      <c r="D14" s="109">
        <f>2!E223</f>
        <v>6030678</v>
      </c>
    </row>
    <row r="15" spans="1:4" ht="12.75">
      <c r="A15" s="178"/>
      <c r="B15" s="241" t="s">
        <v>443</v>
      </c>
      <c r="C15" s="116"/>
      <c r="D15" s="388"/>
    </row>
    <row r="16" spans="1:4" ht="12.75">
      <c r="A16" s="178"/>
      <c r="B16" s="241" t="s">
        <v>444</v>
      </c>
      <c r="C16" s="116"/>
      <c r="D16" s="109">
        <f>D13-D14</f>
        <v>-496000</v>
      </c>
    </row>
    <row r="17" spans="1:4" ht="12.75">
      <c r="A17" s="389" t="s">
        <v>445</v>
      </c>
      <c r="B17" s="390" t="s">
        <v>446</v>
      </c>
      <c r="C17" s="391"/>
      <c r="D17" s="246">
        <f>D18-D28</f>
        <v>496000</v>
      </c>
    </row>
    <row r="18" spans="1:4" ht="12.75">
      <c r="A18" s="392"/>
      <c r="B18" s="390" t="s">
        <v>447</v>
      </c>
      <c r="C18" s="391"/>
      <c r="D18" s="246">
        <f>SUM(D19:D27)</f>
        <v>800000</v>
      </c>
    </row>
    <row r="19" spans="1:4" ht="12.75">
      <c r="A19" s="178" t="s">
        <v>372</v>
      </c>
      <c r="B19" s="241" t="s">
        <v>375</v>
      </c>
      <c r="C19" s="393" t="s">
        <v>448</v>
      </c>
      <c r="D19" s="109">
        <v>800000</v>
      </c>
    </row>
    <row r="20" spans="1:4" ht="12.75">
      <c r="A20" s="178" t="s">
        <v>374</v>
      </c>
      <c r="B20" s="241" t="s">
        <v>377</v>
      </c>
      <c r="C20" s="393" t="s">
        <v>448</v>
      </c>
      <c r="D20" s="109"/>
    </row>
    <row r="21" spans="1:4" ht="24.75">
      <c r="A21" s="203" t="s">
        <v>376</v>
      </c>
      <c r="B21" s="241" t="s">
        <v>449</v>
      </c>
      <c r="C21" s="291" t="s">
        <v>450</v>
      </c>
      <c r="D21" s="109"/>
    </row>
    <row r="22" spans="1:4" ht="12.75">
      <c r="A22" s="394" t="s">
        <v>378</v>
      </c>
      <c r="B22" s="241" t="s">
        <v>451</v>
      </c>
      <c r="C22" s="393" t="s">
        <v>452</v>
      </c>
      <c r="D22" s="109"/>
    </row>
    <row r="23" spans="1:4" ht="12.75">
      <c r="A23" s="394" t="s">
        <v>380</v>
      </c>
      <c r="B23" s="241" t="s">
        <v>453</v>
      </c>
      <c r="C23" s="393" t="s">
        <v>454</v>
      </c>
      <c r="D23" s="109"/>
    </row>
    <row r="24" spans="1:4" ht="12.75">
      <c r="A24" s="394" t="s">
        <v>388</v>
      </c>
      <c r="B24" s="241" t="s">
        <v>455</v>
      </c>
      <c r="C24" s="393" t="s">
        <v>456</v>
      </c>
      <c r="D24" s="109"/>
    </row>
    <row r="25" spans="1:4" ht="12.75">
      <c r="A25" s="394" t="s">
        <v>390</v>
      </c>
      <c r="B25" s="241" t="s">
        <v>457</v>
      </c>
      <c r="C25" s="393" t="s">
        <v>458</v>
      </c>
      <c r="D25" s="109"/>
    </row>
    <row r="26" spans="1:4" ht="12.75">
      <c r="A26" s="394" t="s">
        <v>392</v>
      </c>
      <c r="B26" s="241" t="s">
        <v>459</v>
      </c>
      <c r="C26" s="393" t="s">
        <v>460</v>
      </c>
      <c r="D26" s="109"/>
    </row>
    <row r="27" spans="1:4" ht="12.75">
      <c r="A27" s="394" t="s">
        <v>461</v>
      </c>
      <c r="B27" s="241" t="s">
        <v>462</v>
      </c>
      <c r="C27" s="393" t="s">
        <v>463</v>
      </c>
      <c r="D27" s="109"/>
    </row>
    <row r="28" spans="1:4" ht="12.75">
      <c r="A28" s="178"/>
      <c r="B28" s="241" t="s">
        <v>464</v>
      </c>
      <c r="C28" s="393"/>
      <c r="D28" s="109">
        <f>SUM(D29:D36)</f>
        <v>304000</v>
      </c>
    </row>
    <row r="29" spans="1:4" ht="12.75">
      <c r="A29" s="178" t="s">
        <v>372</v>
      </c>
      <c r="B29" s="241" t="s">
        <v>465</v>
      </c>
      <c r="C29" s="393" t="s">
        <v>466</v>
      </c>
      <c r="D29" s="109"/>
    </row>
    <row r="30" spans="1:4" ht="12.75">
      <c r="A30" s="178" t="s">
        <v>374</v>
      </c>
      <c r="B30" s="241" t="s">
        <v>467</v>
      </c>
      <c r="C30" s="393" t="s">
        <v>466</v>
      </c>
      <c r="D30" s="151">
        <v>304000</v>
      </c>
    </row>
    <row r="31" spans="1:4" ht="24.75">
      <c r="A31" s="7" t="s">
        <v>376</v>
      </c>
      <c r="B31" s="241" t="s">
        <v>468</v>
      </c>
      <c r="C31" s="291" t="s">
        <v>466</v>
      </c>
      <c r="D31" s="151"/>
    </row>
    <row r="32" spans="1:4" ht="12.75">
      <c r="A32" s="178" t="s">
        <v>378</v>
      </c>
      <c r="B32" s="241" t="s">
        <v>469</v>
      </c>
      <c r="C32" s="291" t="s">
        <v>470</v>
      </c>
      <c r="D32" s="151"/>
    </row>
    <row r="33" spans="1:4" ht="12.75">
      <c r="A33" s="178" t="s">
        <v>380</v>
      </c>
      <c r="B33" s="241" t="s">
        <v>471</v>
      </c>
      <c r="C33" s="393" t="s">
        <v>472</v>
      </c>
      <c r="D33" s="109"/>
    </row>
    <row r="34" spans="1:4" ht="12.75">
      <c r="A34" s="178" t="s">
        <v>388</v>
      </c>
      <c r="B34" s="241" t="s">
        <v>473</v>
      </c>
      <c r="C34" s="393" t="s">
        <v>474</v>
      </c>
      <c r="D34" s="109"/>
    </row>
    <row r="35" spans="1:4" ht="12.75">
      <c r="A35" s="178" t="s">
        <v>390</v>
      </c>
      <c r="B35" s="241" t="s">
        <v>475</v>
      </c>
      <c r="C35" s="393" t="s">
        <v>476</v>
      </c>
      <c r="D35" s="109"/>
    </row>
    <row r="36" spans="1:4" ht="12.75">
      <c r="A36" s="178" t="s">
        <v>392</v>
      </c>
      <c r="B36" s="241" t="s">
        <v>477</v>
      </c>
      <c r="C36" s="393" t="s">
        <v>478</v>
      </c>
      <c r="D36" s="109"/>
    </row>
    <row r="38" spans="2:4" ht="15">
      <c r="B38" s="374"/>
      <c r="C38" s="95"/>
      <c r="D38" s="95"/>
    </row>
    <row r="39" spans="2:5" ht="15">
      <c r="B39" s="95"/>
      <c r="C39" s="95" t="s">
        <v>128</v>
      </c>
      <c r="D39" s="95"/>
      <c r="E39" s="95"/>
    </row>
    <row r="40" spans="2:5" ht="12.75">
      <c r="B40" s="96"/>
      <c r="C40" s="96"/>
      <c r="D40" s="97"/>
      <c r="E40" s="97"/>
    </row>
    <row r="41" spans="2:5" ht="12.75">
      <c r="B41" s="96"/>
      <c r="C41" s="96"/>
      <c r="D41" s="97"/>
      <c r="E41" s="97"/>
    </row>
    <row r="42" spans="2:5" ht="13.5">
      <c r="B42" s="98"/>
      <c r="C42" s="98" t="s">
        <v>129</v>
      </c>
      <c r="D42" s="98"/>
      <c r="E42" s="98"/>
    </row>
  </sheetData>
  <mergeCells count="9">
    <mergeCell ref="C1:E1"/>
    <mergeCell ref="C2:E2"/>
    <mergeCell ref="C3:E3"/>
    <mergeCell ref="A6:E6"/>
    <mergeCell ref="A7:D7"/>
    <mergeCell ref="A9:A11"/>
    <mergeCell ref="B9:B11"/>
    <mergeCell ref="C9:C11"/>
    <mergeCell ref="D10:D11"/>
  </mergeCells>
  <printOptions horizontalCentered="1"/>
  <pageMargins left="0.7875" right="0.7875" top="0.7875" bottom="0.7875" header="0.5118055555555556" footer="0.5118055555555556"/>
  <pageSetup horizontalDpi="300" verticalDpi="3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="80" zoomScaleNormal="80" zoomScaleSheetLayoutView="55" workbookViewId="0" topLeftCell="A1">
      <selection activeCell="A28" sqref="A28"/>
    </sheetView>
  </sheetViews>
  <sheetFormatPr defaultColWidth="9.00390625" defaultRowHeight="12.75"/>
  <cols>
    <col min="1" max="1" width="52.375" style="395" customWidth="1"/>
    <col min="2" max="2" width="8.25390625" style="395" customWidth="1"/>
    <col min="3" max="3" width="9.375" style="395" customWidth="1"/>
    <col min="4" max="4" width="32.25390625" style="395" customWidth="1"/>
    <col min="5" max="16384" width="9.00390625" style="395" customWidth="1"/>
  </cols>
  <sheetData>
    <row r="1" spans="3:4" ht="12.75">
      <c r="C1" s="224" t="s">
        <v>479</v>
      </c>
      <c r="D1" s="224"/>
    </row>
    <row r="2" spans="3:4" ht="12.75">
      <c r="C2" s="224" t="s">
        <v>1</v>
      </c>
      <c r="D2" s="224"/>
    </row>
    <row r="3" spans="3:4" ht="12.75">
      <c r="C3" s="224" t="s">
        <v>131</v>
      </c>
      <c r="D3" s="224"/>
    </row>
    <row r="7" spans="1:4" ht="22.5">
      <c r="A7" s="396" t="s">
        <v>480</v>
      </c>
      <c r="B7" s="396"/>
      <c r="C7" s="396"/>
      <c r="D7" s="396"/>
    </row>
    <row r="8" spans="1:4" ht="10.5" customHeight="1">
      <c r="A8" s="305"/>
      <c r="B8" s="305"/>
      <c r="C8" s="305"/>
      <c r="D8" s="305"/>
    </row>
    <row r="9" spans="1:4" ht="19.5">
      <c r="A9" s="225" t="s">
        <v>437</v>
      </c>
      <c r="B9" s="225"/>
      <c r="C9" s="225"/>
      <c r="D9" s="225"/>
    </row>
    <row r="11" ht="12.75">
      <c r="D11" s="289" t="s">
        <v>481</v>
      </c>
    </row>
    <row r="12" spans="1:4" ht="30" customHeight="1">
      <c r="A12" s="397" t="s">
        <v>482</v>
      </c>
      <c r="B12" s="397"/>
      <c r="C12" s="397"/>
      <c r="D12" s="398" t="s">
        <v>441</v>
      </c>
    </row>
    <row r="13" spans="1:4" ht="12.75">
      <c r="A13" s="399">
        <v>1</v>
      </c>
      <c r="B13" s="399"/>
      <c r="C13" s="399"/>
      <c r="D13" s="400">
        <v>2</v>
      </c>
    </row>
    <row r="14" spans="1:4" ht="39.75" customHeight="1">
      <c r="A14" s="401" t="s">
        <v>483</v>
      </c>
      <c r="B14" s="401"/>
      <c r="C14" s="401"/>
      <c r="D14" s="402">
        <v>170000</v>
      </c>
    </row>
    <row r="15" spans="1:4" ht="39.75" customHeight="1">
      <c r="A15" s="401" t="s">
        <v>484</v>
      </c>
      <c r="B15" s="401"/>
      <c r="C15" s="401"/>
      <c r="D15" s="402">
        <v>65000</v>
      </c>
    </row>
    <row r="16" spans="1:4" ht="39.75" customHeight="1">
      <c r="A16" s="403" t="s">
        <v>485</v>
      </c>
      <c r="B16" s="403"/>
      <c r="C16" s="403"/>
      <c r="D16" s="404">
        <f>SUM(D14:D15)</f>
        <v>235000</v>
      </c>
    </row>
    <row r="17" ht="39.75" customHeight="1"/>
    <row r="18" spans="1:4" ht="15" customHeight="1">
      <c r="A18" s="95"/>
      <c r="B18" s="95"/>
      <c r="C18" s="95" t="s">
        <v>128</v>
      </c>
      <c r="D18" s="95"/>
    </row>
    <row r="19" spans="1:4" ht="15" customHeight="1">
      <c r="A19" s="96"/>
      <c r="B19" s="97"/>
      <c r="C19" s="96"/>
      <c r="D19" s="97"/>
    </row>
    <row r="20" spans="1:4" ht="15" customHeight="1">
      <c r="A20" s="96"/>
      <c r="B20" s="97"/>
      <c r="C20" s="96"/>
      <c r="D20" s="97"/>
    </row>
    <row r="21" spans="1:4" ht="15" customHeight="1">
      <c r="A21" s="98"/>
      <c r="B21" s="98"/>
      <c r="C21" s="98" t="s">
        <v>129</v>
      </c>
      <c r="D21" s="98"/>
    </row>
    <row r="22" ht="15" customHeight="1"/>
  </sheetData>
  <mergeCells count="10">
    <mergeCell ref="C1:D1"/>
    <mergeCell ref="C2:D2"/>
    <mergeCell ref="C3:D3"/>
    <mergeCell ref="A7:D7"/>
    <mergeCell ref="A9:D9"/>
    <mergeCell ref="A12:C12"/>
    <mergeCell ref="A13:C13"/>
    <mergeCell ref="A14:C14"/>
    <mergeCell ref="A15:C15"/>
    <mergeCell ref="A16:C16"/>
  </mergeCells>
  <printOptions horizontalCentered="1"/>
  <pageMargins left="0.7875" right="0.7875" top="0.7875" bottom="0.7875" header="0.5118055555555556" footer="0.5118055555555556"/>
  <pageSetup horizontalDpi="300" verticalDpi="3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zoomScale="80" zoomScaleNormal="80" zoomScaleSheetLayoutView="55" workbookViewId="0" topLeftCell="A1">
      <selection activeCell="C20" sqref="C20"/>
    </sheetView>
  </sheetViews>
  <sheetFormatPr defaultColWidth="9.00390625" defaultRowHeight="12.75"/>
  <cols>
    <col min="1" max="1" width="53.875" style="2" customWidth="1"/>
    <col min="2" max="3" width="10.875" style="2" customWidth="1"/>
    <col min="4" max="4" width="26.625" style="2" customWidth="1"/>
    <col min="5" max="16384" width="9.00390625" style="2" customWidth="1"/>
  </cols>
  <sheetData>
    <row r="1" spans="3:4" ht="12.75">
      <c r="C1" s="224" t="s">
        <v>486</v>
      </c>
      <c r="D1" s="224"/>
    </row>
    <row r="2" spans="3:4" ht="12.75">
      <c r="C2" s="224" t="s">
        <v>1</v>
      </c>
      <c r="D2" s="224"/>
    </row>
    <row r="3" spans="3:4" ht="12.75">
      <c r="C3" s="224" t="s">
        <v>131</v>
      </c>
      <c r="D3" s="224"/>
    </row>
    <row r="4" ht="12.75">
      <c r="D4" s="289"/>
    </row>
    <row r="5" ht="12.75">
      <c r="D5" s="289"/>
    </row>
    <row r="7" spans="1:4" ht="66" customHeight="1">
      <c r="A7" s="405" t="s">
        <v>487</v>
      </c>
      <c r="B7" s="405"/>
      <c r="C7" s="405"/>
      <c r="D7" s="405"/>
    </row>
    <row r="8" spans="1:4" ht="19.5">
      <c r="A8" s="406" t="s">
        <v>488</v>
      </c>
      <c r="B8" s="406"/>
      <c r="C8" s="406"/>
      <c r="D8" s="406"/>
    </row>
    <row r="10" ht="12.75">
      <c r="D10" s="289" t="s">
        <v>481</v>
      </c>
    </row>
    <row r="11" spans="1:4" ht="30" customHeight="1">
      <c r="A11" s="407" t="s">
        <v>489</v>
      </c>
      <c r="B11" s="407"/>
      <c r="C11" s="407"/>
      <c r="D11" s="408" t="s">
        <v>441</v>
      </c>
    </row>
    <row r="12" spans="1:4" ht="12.75">
      <c r="A12" s="409">
        <v>1</v>
      </c>
      <c r="B12" s="409"/>
      <c r="C12" s="409"/>
      <c r="D12" s="410">
        <v>2</v>
      </c>
    </row>
    <row r="13" spans="1:4" ht="24" customHeight="1">
      <c r="A13" s="411" t="s">
        <v>490</v>
      </c>
      <c r="B13" s="411"/>
      <c r="C13" s="411"/>
      <c r="D13" s="412">
        <v>28000</v>
      </c>
    </row>
    <row r="14" spans="1:4" ht="15">
      <c r="A14" s="413" t="s">
        <v>491</v>
      </c>
      <c r="B14" s="413"/>
      <c r="C14" s="413"/>
      <c r="D14" s="414"/>
    </row>
    <row r="15" spans="1:4" ht="15">
      <c r="A15" s="413" t="s">
        <v>492</v>
      </c>
      <c r="B15" s="413"/>
      <c r="C15" s="413"/>
      <c r="D15" s="414"/>
    </row>
    <row r="16" spans="1:4" ht="30" customHeight="1">
      <c r="A16" s="415" t="s">
        <v>493</v>
      </c>
      <c r="B16" s="415"/>
      <c r="C16" s="415"/>
      <c r="D16" s="416"/>
    </row>
    <row r="17" spans="1:4" ht="39.75" customHeight="1">
      <c r="A17" s="417" t="s">
        <v>485</v>
      </c>
      <c r="B17" s="417"/>
      <c r="C17" s="417"/>
      <c r="D17" s="418">
        <f>SUM(D13:D13)</f>
        <v>28000</v>
      </c>
    </row>
    <row r="18" ht="39.75" customHeight="1"/>
    <row r="19" spans="1:4" ht="15" customHeight="1">
      <c r="A19" s="95"/>
      <c r="B19" s="95"/>
      <c r="C19" s="95" t="s">
        <v>128</v>
      </c>
      <c r="D19" s="95"/>
    </row>
    <row r="20" spans="1:4" ht="15" customHeight="1">
      <c r="A20" s="96"/>
      <c r="B20" s="97"/>
      <c r="C20" s="96"/>
      <c r="D20" s="97"/>
    </row>
    <row r="21" spans="1:4" ht="15" customHeight="1">
      <c r="A21" s="96"/>
      <c r="B21" s="97"/>
      <c r="C21" s="96"/>
      <c r="D21" s="97"/>
    </row>
    <row r="22" spans="1:4" ht="15" customHeight="1">
      <c r="A22" s="98"/>
      <c r="B22" s="98"/>
      <c r="C22" s="98" t="s">
        <v>129</v>
      </c>
      <c r="D22" s="98"/>
    </row>
    <row r="23" ht="15" customHeight="1"/>
  </sheetData>
  <mergeCells count="12">
    <mergeCell ref="C1:D1"/>
    <mergeCell ref="C2:D2"/>
    <mergeCell ref="C3:D3"/>
    <mergeCell ref="A7:D7"/>
    <mergeCell ref="A8:D8"/>
    <mergeCell ref="A11:C11"/>
    <mergeCell ref="A12:C12"/>
    <mergeCell ref="A13:C13"/>
    <mergeCell ref="A14:C14"/>
    <mergeCell ref="A15:C15"/>
    <mergeCell ref="A16:C16"/>
    <mergeCell ref="A17:C17"/>
  </mergeCells>
  <printOptions horizontalCentered="1"/>
  <pageMargins left="0.7875" right="0.7875" top="0.7875" bottom="0.7875" header="0.5118055555555556" footer="0.5118055555555556"/>
  <pageSetup horizontalDpi="300" verticalDpi="300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="80" zoomScaleNormal="80" zoomScaleSheetLayoutView="55" workbookViewId="0" topLeftCell="A1">
      <selection activeCell="D48" sqref="D48"/>
    </sheetView>
  </sheetViews>
  <sheetFormatPr defaultColWidth="9.00390625" defaultRowHeight="12.75"/>
  <cols>
    <col min="1" max="1" width="5.125" style="2" customWidth="1"/>
    <col min="2" max="2" width="45.75390625" style="2" customWidth="1"/>
    <col min="3" max="4" width="10.75390625" style="2" customWidth="1"/>
    <col min="5" max="5" width="16.625" style="2" customWidth="1"/>
    <col min="6" max="6" width="9.00390625" style="2" customWidth="1"/>
    <col min="7" max="7" width="13.125" style="2" customWidth="1"/>
    <col min="8" max="16384" width="9.00390625" style="2" customWidth="1"/>
  </cols>
  <sheetData>
    <row r="1" spans="2:6" ht="12.75">
      <c r="B1" s="385" t="s">
        <v>314</v>
      </c>
      <c r="C1" s="224" t="s">
        <v>494</v>
      </c>
      <c r="D1" s="224"/>
      <c r="E1" s="224"/>
      <c r="F1" s="288"/>
    </row>
    <row r="2" spans="2:6" ht="12.75">
      <c r="B2" s="288" t="s">
        <v>314</v>
      </c>
      <c r="C2" s="224" t="s">
        <v>1</v>
      </c>
      <c r="D2" s="224"/>
      <c r="E2" s="224"/>
      <c r="F2" s="288"/>
    </row>
    <row r="3" spans="2:6" ht="12.75">
      <c r="B3" s="385" t="s">
        <v>314</v>
      </c>
      <c r="C3" s="224" t="s">
        <v>131</v>
      </c>
      <c r="D3" s="224"/>
      <c r="E3" s="224"/>
      <c r="F3" s="288"/>
    </row>
    <row r="4" spans="5:6" ht="12.75">
      <c r="E4" s="288"/>
      <c r="F4" s="288"/>
    </row>
    <row r="5" spans="1:6" ht="19.5">
      <c r="A5" s="419" t="s">
        <v>495</v>
      </c>
      <c r="B5" s="419"/>
      <c r="C5" s="419"/>
      <c r="D5" s="419"/>
      <c r="E5" s="419"/>
      <c r="F5" s="305"/>
    </row>
    <row r="6" spans="1:5" ht="15">
      <c r="A6" s="419" t="s">
        <v>496</v>
      </c>
      <c r="B6" s="419"/>
      <c r="C6" s="419"/>
      <c r="D6" s="419"/>
      <c r="E6" s="419"/>
    </row>
    <row r="7" spans="1:6" ht="19.5">
      <c r="A7" s="419" t="s">
        <v>437</v>
      </c>
      <c r="B7" s="419"/>
      <c r="C7" s="419"/>
      <c r="D7" s="419"/>
      <c r="E7" s="419"/>
      <c r="F7" s="305"/>
    </row>
    <row r="8" spans="1:6" ht="12.75">
      <c r="A8" s="420"/>
      <c r="B8" s="420"/>
      <c r="C8" s="420"/>
      <c r="D8" s="420"/>
      <c r="E8" s="385" t="s">
        <v>497</v>
      </c>
      <c r="F8" s="420"/>
    </row>
    <row r="9" ht="7.5" customHeight="1">
      <c r="F9" s="421"/>
    </row>
    <row r="10" spans="1:5" ht="12.75">
      <c r="A10" s="365" t="s">
        <v>317</v>
      </c>
      <c r="B10" s="365" t="s">
        <v>254</v>
      </c>
      <c r="C10" s="365"/>
      <c r="D10" s="365"/>
      <c r="E10" s="365" t="s">
        <v>396</v>
      </c>
    </row>
    <row r="11" spans="1:5" ht="12.75">
      <c r="A11" s="422">
        <v>1</v>
      </c>
      <c r="B11" s="422">
        <v>2</v>
      </c>
      <c r="C11" s="422"/>
      <c r="D11" s="422"/>
      <c r="E11" s="422">
        <v>3</v>
      </c>
    </row>
    <row r="12" spans="1:5" ht="12.75">
      <c r="A12" s="368" t="s">
        <v>445</v>
      </c>
      <c r="B12" s="423" t="s">
        <v>498</v>
      </c>
      <c r="C12" s="423"/>
      <c r="D12" s="423"/>
      <c r="E12" s="424">
        <f>SUM(E13:E16)</f>
        <v>21126</v>
      </c>
    </row>
    <row r="13" spans="1:5" ht="12.75">
      <c r="A13" s="368" t="s">
        <v>372</v>
      </c>
      <c r="B13" s="425" t="s">
        <v>499</v>
      </c>
      <c r="C13" s="425"/>
      <c r="D13" s="425"/>
      <c r="E13" s="424">
        <v>21126</v>
      </c>
    </row>
    <row r="14" spans="1:5" ht="12.75">
      <c r="A14" s="368" t="s">
        <v>374</v>
      </c>
      <c r="B14" s="425" t="s">
        <v>500</v>
      </c>
      <c r="C14" s="425"/>
      <c r="D14" s="425"/>
      <c r="E14" s="424"/>
    </row>
    <row r="15" spans="1:5" ht="12.75">
      <c r="A15" s="368" t="s">
        <v>376</v>
      </c>
      <c r="B15" s="425" t="s">
        <v>501</v>
      </c>
      <c r="C15" s="425"/>
      <c r="D15" s="425"/>
      <c r="E15" s="424"/>
    </row>
    <row r="16" spans="1:5" ht="12.75">
      <c r="A16" s="368" t="s">
        <v>378</v>
      </c>
      <c r="B16" s="425" t="s">
        <v>502</v>
      </c>
      <c r="C16" s="425"/>
      <c r="D16" s="425"/>
      <c r="E16" s="424"/>
    </row>
    <row r="17" spans="1:5" ht="12.75">
      <c r="A17" s="368" t="s">
        <v>503</v>
      </c>
      <c r="B17" s="425" t="s">
        <v>504</v>
      </c>
      <c r="C17" s="425"/>
      <c r="D17" s="425"/>
      <c r="E17" s="424">
        <f>SUM(E18:E21)</f>
        <v>4000</v>
      </c>
    </row>
    <row r="18" spans="1:5" ht="12.75">
      <c r="A18" s="368" t="s">
        <v>372</v>
      </c>
      <c r="B18" s="425" t="s">
        <v>505</v>
      </c>
      <c r="C18" s="425"/>
      <c r="D18" s="425"/>
      <c r="E18" s="424"/>
    </row>
    <row r="19" spans="1:5" ht="12.75">
      <c r="A19" s="368" t="s">
        <v>374</v>
      </c>
      <c r="B19" s="425" t="s">
        <v>506</v>
      </c>
      <c r="C19" s="425"/>
      <c r="D19" s="425"/>
      <c r="E19" s="424"/>
    </row>
    <row r="20" spans="1:5" ht="12.75">
      <c r="A20" s="368" t="s">
        <v>376</v>
      </c>
      <c r="B20" s="425" t="s">
        <v>507</v>
      </c>
      <c r="C20" s="425"/>
      <c r="D20" s="425"/>
      <c r="E20" s="424"/>
    </row>
    <row r="21" spans="1:5" ht="12.75">
      <c r="A21" s="368" t="s">
        <v>378</v>
      </c>
      <c r="B21" s="426" t="s">
        <v>508</v>
      </c>
      <c r="C21" s="426"/>
      <c r="D21" s="426"/>
      <c r="E21" s="424">
        <v>4000</v>
      </c>
    </row>
    <row r="22" spans="1:5" ht="7.5" customHeight="1">
      <c r="A22" s="368"/>
      <c r="B22" s="425"/>
      <c r="C22" s="425"/>
      <c r="D22" s="425"/>
      <c r="E22" s="424"/>
    </row>
    <row r="23" spans="1:5" ht="12.75">
      <c r="A23" s="368" t="s">
        <v>509</v>
      </c>
      <c r="B23" s="425" t="s">
        <v>510</v>
      </c>
      <c r="C23" s="425"/>
      <c r="D23" s="425"/>
      <c r="E23" s="424">
        <f>SUM(E24,E31)</f>
        <v>25126</v>
      </c>
    </row>
    <row r="24" spans="1:5" ht="12.75">
      <c r="A24" s="368" t="s">
        <v>372</v>
      </c>
      <c r="B24" s="425" t="s">
        <v>511</v>
      </c>
      <c r="C24" s="425"/>
      <c r="D24" s="425"/>
      <c r="E24" s="424">
        <f>SUM(E25:E30)</f>
        <v>25126</v>
      </c>
    </row>
    <row r="25" spans="1:5" ht="12.75">
      <c r="A25" s="368"/>
      <c r="B25" s="425" t="s">
        <v>512</v>
      </c>
      <c r="C25" s="425"/>
      <c r="D25" s="425"/>
      <c r="E25" s="424">
        <v>1000</v>
      </c>
    </row>
    <row r="26" spans="1:5" ht="12.75">
      <c r="A26" s="368"/>
      <c r="B26" s="425" t="s">
        <v>513</v>
      </c>
      <c r="C26" s="425"/>
      <c r="D26" s="425"/>
      <c r="E26" s="424">
        <v>4000</v>
      </c>
    </row>
    <row r="27" spans="1:5" ht="12.75">
      <c r="A27" s="368"/>
      <c r="B27" s="425" t="s">
        <v>514</v>
      </c>
      <c r="C27" s="425"/>
      <c r="D27" s="425"/>
      <c r="E27" s="424">
        <v>15000</v>
      </c>
    </row>
    <row r="28" spans="1:5" ht="12.75">
      <c r="A28" s="368"/>
      <c r="B28" s="425" t="s">
        <v>515</v>
      </c>
      <c r="C28" s="425"/>
      <c r="D28" s="425"/>
      <c r="E28" s="424"/>
    </row>
    <row r="29" spans="1:5" ht="12.75">
      <c r="A29" s="368"/>
      <c r="B29" s="425" t="s">
        <v>516</v>
      </c>
      <c r="C29" s="425"/>
      <c r="D29" s="425"/>
      <c r="E29" s="424">
        <v>5126</v>
      </c>
    </row>
    <row r="30" spans="1:5" ht="12.75">
      <c r="A30" s="368"/>
      <c r="B30" s="427" t="s">
        <v>517</v>
      </c>
      <c r="C30" s="427"/>
      <c r="D30" s="427"/>
      <c r="E30" s="424"/>
    </row>
    <row r="31" spans="1:5" ht="12.75">
      <c r="A31" s="368" t="s">
        <v>374</v>
      </c>
      <c r="B31" s="425" t="s">
        <v>518</v>
      </c>
      <c r="C31" s="425"/>
      <c r="D31" s="425"/>
      <c r="E31" s="424">
        <f>SUM(E32:E33)</f>
        <v>0</v>
      </c>
    </row>
    <row r="32" spans="1:5" ht="24.75">
      <c r="A32" s="228"/>
      <c r="B32" s="428" t="s">
        <v>519</v>
      </c>
      <c r="C32" s="428"/>
      <c r="D32" s="428"/>
      <c r="E32" s="429"/>
    </row>
    <row r="33" spans="1:5" ht="24.75">
      <c r="A33" s="368"/>
      <c r="B33" s="430" t="s">
        <v>520</v>
      </c>
      <c r="C33" s="430"/>
      <c r="D33" s="430"/>
      <c r="E33" s="424"/>
    </row>
    <row r="34" spans="1:5" ht="12.75">
      <c r="A34" s="368" t="s">
        <v>521</v>
      </c>
      <c r="B34" s="425" t="s">
        <v>522</v>
      </c>
      <c r="C34" s="425"/>
      <c r="D34" s="425"/>
      <c r="E34" s="424">
        <f>SUM(E35:E37)</f>
        <v>0</v>
      </c>
    </row>
    <row r="35" spans="1:5" ht="12.75">
      <c r="A35" s="368" t="s">
        <v>372</v>
      </c>
      <c r="B35" s="425" t="s">
        <v>499</v>
      </c>
      <c r="C35" s="425"/>
      <c r="D35" s="425"/>
      <c r="E35" s="424"/>
    </row>
    <row r="36" spans="1:5" ht="12.75">
      <c r="A36" s="368" t="s">
        <v>374</v>
      </c>
      <c r="B36" s="425" t="s">
        <v>500</v>
      </c>
      <c r="C36" s="425"/>
      <c r="D36" s="425"/>
      <c r="E36" s="424"/>
    </row>
    <row r="37" spans="1:5" ht="12.75">
      <c r="A37" s="368" t="s">
        <v>376</v>
      </c>
      <c r="B37" s="425" t="s">
        <v>501</v>
      </c>
      <c r="C37" s="425"/>
      <c r="D37" s="425"/>
      <c r="E37" s="424"/>
    </row>
    <row r="38" spans="2:4" ht="12.75">
      <c r="B38" s="375"/>
      <c r="C38" s="375"/>
      <c r="D38" s="375"/>
    </row>
    <row r="39" spans="1:6" ht="17.25">
      <c r="A39" s="431"/>
      <c r="B39" s="431"/>
      <c r="C39" s="329"/>
      <c r="D39" s="95"/>
      <c r="E39" s="95"/>
      <c r="F39" s="287"/>
    </row>
    <row r="40" spans="1:5" ht="15">
      <c r="A40" s="288"/>
      <c r="B40" s="95" t="s">
        <v>128</v>
      </c>
      <c r="C40" s="95"/>
      <c r="D40" s="95"/>
      <c r="E40" s="95">
        <f>D38-E38</f>
        <v>0</v>
      </c>
    </row>
    <row r="41" spans="1:6" ht="15">
      <c r="A41" s="431"/>
      <c r="B41" s="96"/>
      <c r="C41" s="97"/>
      <c r="D41" s="97"/>
      <c r="E41" s="97"/>
      <c r="F41" s="302"/>
    </row>
    <row r="42" spans="2:5" ht="12.75" customHeight="1">
      <c r="B42" s="96"/>
      <c r="C42" s="97"/>
      <c r="D42" s="97"/>
      <c r="E42" s="97"/>
    </row>
    <row r="43" spans="2:5" ht="13.5">
      <c r="B43" s="98" t="s">
        <v>129</v>
      </c>
      <c r="C43" s="98"/>
      <c r="D43" s="98"/>
      <c r="E43" s="98"/>
    </row>
  </sheetData>
  <mergeCells count="36">
    <mergeCell ref="C1:E1"/>
    <mergeCell ref="C2:E2"/>
    <mergeCell ref="C3:E3"/>
    <mergeCell ref="A5:E5"/>
    <mergeCell ref="A6:E6"/>
    <mergeCell ref="A7:E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40:E40"/>
    <mergeCell ref="B43:E43"/>
  </mergeCells>
  <printOptions horizontalCentered="1"/>
  <pageMargins left="0.7875" right="0.7875" top="0.7875" bottom="0.7875" header="0.5118055555555556" footer="0.5118055555555556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="80" zoomScaleNormal="80" zoomScaleSheetLayoutView="55" workbookViewId="0" topLeftCell="A1">
      <selection activeCell="B44" sqref="B44"/>
    </sheetView>
  </sheetViews>
  <sheetFormatPr defaultColWidth="12.00390625" defaultRowHeight="12.75"/>
  <cols>
    <col min="1" max="1" width="54.50390625" style="2" customWidth="1"/>
    <col min="2" max="2" width="13.125" style="2" customWidth="1"/>
    <col min="3" max="252" width="11.625" style="2" customWidth="1"/>
    <col min="253" max="16384" width="11.625" style="0" customWidth="1"/>
  </cols>
  <sheetData>
    <row r="1" spans="1:2" ht="11.25" customHeight="1">
      <c r="A1" s="99"/>
      <c r="B1" s="3" t="s">
        <v>130</v>
      </c>
    </row>
    <row r="2" spans="1:2" ht="11.25" customHeight="1">
      <c r="A2" s="99"/>
      <c r="B2" s="4" t="s">
        <v>1</v>
      </c>
    </row>
    <row r="3" spans="1:2" ht="11.25" customHeight="1">
      <c r="A3" s="99"/>
      <c r="B3" s="4" t="s">
        <v>131</v>
      </c>
    </row>
    <row r="4" spans="1:2" ht="11.25" customHeight="1">
      <c r="A4" s="99"/>
      <c r="B4" s="99"/>
    </row>
    <row r="5" spans="1:2" ht="17.25">
      <c r="A5" s="100" t="s">
        <v>132</v>
      </c>
      <c r="B5" s="99"/>
    </row>
    <row r="6" spans="1:2" ht="17.25">
      <c r="A6" s="101"/>
      <c r="B6" s="102"/>
    </row>
    <row r="7" spans="1:2" ht="12.75">
      <c r="A7" s="103" t="s">
        <v>6</v>
      </c>
      <c r="B7" s="8" t="s">
        <v>133</v>
      </c>
    </row>
    <row r="8" spans="1:2" ht="12.75">
      <c r="A8" s="103"/>
      <c r="B8" s="8"/>
    </row>
    <row r="9" spans="1:2" ht="12.75">
      <c r="A9" s="103"/>
      <c r="B9" s="8"/>
    </row>
    <row r="10" spans="1:2" ht="12.75">
      <c r="A10" s="104">
        <v>1</v>
      </c>
      <c r="B10" s="105">
        <v>3</v>
      </c>
    </row>
    <row r="11" spans="1:2" ht="15">
      <c r="A11" s="106" t="s">
        <v>134</v>
      </c>
      <c r="B11" s="107">
        <f>SUM(B12:B18)</f>
        <v>1614833</v>
      </c>
    </row>
    <row r="12" spans="1:2" ht="12.75">
      <c r="A12" s="108" t="s">
        <v>135</v>
      </c>
      <c r="B12" s="109">
        <f>1!E33+1!E40</f>
        <v>860200</v>
      </c>
    </row>
    <row r="13" spans="1:2" ht="12.75">
      <c r="A13" s="108" t="s">
        <v>136</v>
      </c>
      <c r="B13" s="109">
        <f>1!E34+1!E41</f>
        <v>229000</v>
      </c>
    </row>
    <row r="14" spans="1:2" ht="12.75">
      <c r="A14" s="108" t="s">
        <v>137</v>
      </c>
      <c r="B14" s="109">
        <f>1!E36+1!E43</f>
        <v>11200</v>
      </c>
    </row>
    <row r="15" spans="1:2" ht="12.75">
      <c r="A15" s="108" t="s">
        <v>138</v>
      </c>
      <c r="B15" s="109">
        <f>1!E52</f>
        <v>10000</v>
      </c>
    </row>
    <row r="16" spans="1:2" ht="12.75">
      <c r="A16" s="108" t="s">
        <v>139</v>
      </c>
      <c r="B16" s="109">
        <f>1!E31</f>
        <v>1000</v>
      </c>
    </row>
    <row r="17" spans="1:2" ht="12.75">
      <c r="A17" s="110" t="s">
        <v>140</v>
      </c>
      <c r="B17" s="109">
        <f>1!E55</f>
        <v>2000</v>
      </c>
    </row>
    <row r="18" spans="1:2" ht="12.75">
      <c r="A18" s="110" t="s">
        <v>141</v>
      </c>
      <c r="B18" s="109">
        <f>1!E54</f>
        <v>501433</v>
      </c>
    </row>
    <row r="19" spans="1:2" ht="15">
      <c r="A19" s="106" t="s">
        <v>142</v>
      </c>
      <c r="B19" s="107">
        <f>SUM(B20:B21)</f>
        <v>96500</v>
      </c>
    </row>
    <row r="20" spans="1:2" ht="12.75">
      <c r="A20" s="108" t="s">
        <v>143</v>
      </c>
      <c r="B20" s="109">
        <f>1!E18</f>
        <v>50000</v>
      </c>
    </row>
    <row r="21" spans="1:2" ht="12.75">
      <c r="A21" s="108" t="s">
        <v>144</v>
      </c>
      <c r="B21" s="109">
        <f>1!E17+1!E16+1!E13</f>
        <v>46500</v>
      </c>
    </row>
    <row r="22" spans="1:2" ht="13.5">
      <c r="A22" s="110" t="s">
        <v>145</v>
      </c>
      <c r="B22" s="111"/>
    </row>
    <row r="23" spans="1:3" ht="15">
      <c r="A23" s="106" t="s">
        <v>146</v>
      </c>
      <c r="B23" s="107">
        <f>1!E35+1!E42+1!E44+1!E67+1!E84+1!E82+1!E19+1!E50+1!E83+1!E37+1!E62+1!E45+1!E46+1!E47+1!E48+1!E49+1!E38</f>
        <v>437600</v>
      </c>
      <c r="C23" s="112"/>
    </row>
    <row r="24" spans="1:3" ht="15">
      <c r="A24" s="113" t="s">
        <v>147</v>
      </c>
      <c r="B24" s="114">
        <f>SUM(B11,B19,B22,B23)</f>
        <v>2148933</v>
      </c>
      <c r="C24" s="112"/>
    </row>
    <row r="25" spans="1:3" ht="15">
      <c r="A25" s="106" t="s">
        <v>148</v>
      </c>
      <c r="B25" s="107">
        <f>1!E57+1!E59+1!E63</f>
        <v>2210075</v>
      </c>
      <c r="C25" s="112"/>
    </row>
    <row r="26" spans="1:3" ht="15">
      <c r="A26" s="106" t="s">
        <v>149</v>
      </c>
      <c r="B26" s="107">
        <f>SUM(B27:B30)</f>
        <v>1175670</v>
      </c>
      <c r="C26" s="115"/>
    </row>
    <row r="27" spans="1:2" ht="12.75">
      <c r="A27" s="110" t="s">
        <v>150</v>
      </c>
      <c r="B27" s="109">
        <f>1!E77+1!E79+1!E75</f>
        <v>157000</v>
      </c>
    </row>
    <row r="28" spans="1:2" ht="12.75">
      <c r="A28" s="110" t="s">
        <v>151</v>
      </c>
      <c r="B28" s="109">
        <f>1!E74+1!E72+1!E70+1!E25+1!E22+1!E28</f>
        <v>1018670</v>
      </c>
    </row>
    <row r="29" spans="1:2" ht="24.75">
      <c r="A29" s="110" t="s">
        <v>152</v>
      </c>
      <c r="B29" s="116"/>
    </row>
    <row r="30" spans="1:2" ht="12.75">
      <c r="A30" s="110" t="s">
        <v>153</v>
      </c>
      <c r="B30" s="109"/>
    </row>
    <row r="31" spans="1:2" ht="15">
      <c r="A31" s="113" t="s">
        <v>154</v>
      </c>
      <c r="B31" s="114">
        <f>SUM(B25+B26)</f>
        <v>3385745</v>
      </c>
    </row>
    <row r="32" spans="1:2" ht="29.25">
      <c r="A32" s="117" t="s">
        <v>155</v>
      </c>
      <c r="B32" s="114"/>
    </row>
    <row r="33" spans="1:3" ht="17.25">
      <c r="A33" s="118" t="s">
        <v>118</v>
      </c>
      <c r="B33" s="119">
        <f>SUM(B24+B31+B32)</f>
        <v>5534678</v>
      </c>
      <c r="C33" s="115"/>
    </row>
    <row r="36" spans="1:4" ht="15">
      <c r="A36" s="95" t="s">
        <v>128</v>
      </c>
      <c r="B36" s="95"/>
      <c r="C36" s="95"/>
      <c r="D36" s="95"/>
    </row>
    <row r="37" spans="1:4" ht="12.75">
      <c r="A37" s="96"/>
      <c r="B37" s="97"/>
      <c r="C37" s="97"/>
      <c r="D37" s="97"/>
    </row>
    <row r="38" spans="1:4" ht="12.75">
      <c r="A38" s="96"/>
      <c r="B38" s="97"/>
      <c r="C38" s="97"/>
      <c r="D38" s="97"/>
    </row>
    <row r="39" spans="1:4" ht="13.5">
      <c r="A39" s="98" t="s">
        <v>129</v>
      </c>
      <c r="B39" s="98"/>
      <c r="C39" s="98"/>
      <c r="D39" s="98"/>
    </row>
  </sheetData>
  <mergeCells count="4">
    <mergeCell ref="A7:A9"/>
    <mergeCell ref="B7:B9"/>
    <mergeCell ref="A36:C36"/>
    <mergeCell ref="A39:C39"/>
  </mergeCells>
  <printOptions horizontalCentered="1"/>
  <pageMargins left="0.7875" right="0.7875" top="0.7875" bottom="0.7875" header="0.5118055555555556" footer="0.5118055555555556"/>
  <pageSetup firstPageNumber="1" useFirstPageNumber="1"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8"/>
  <sheetViews>
    <sheetView zoomScale="80" zoomScaleNormal="80" zoomScaleSheetLayoutView="55" workbookViewId="0" topLeftCell="A1">
      <selection activeCell="D240" sqref="D240"/>
    </sheetView>
  </sheetViews>
  <sheetFormatPr defaultColWidth="12.00390625" defaultRowHeight="12.75"/>
  <cols>
    <col min="1" max="1" width="5.875" style="0" customWidth="1"/>
    <col min="2" max="2" width="9.00390625" style="0" customWidth="1"/>
    <col min="3" max="3" width="5.75390625" style="0" customWidth="1"/>
    <col min="4" max="4" width="64.25390625" style="0" customWidth="1"/>
    <col min="5" max="6" width="13.50390625" style="0" customWidth="1"/>
    <col min="7" max="16384" width="11.625" style="0" customWidth="1"/>
  </cols>
  <sheetData>
    <row r="1" spans="1:7" ht="12.75">
      <c r="A1" s="120"/>
      <c r="B1" s="97"/>
      <c r="C1" s="97"/>
      <c r="D1" s="97"/>
      <c r="E1" s="4" t="s">
        <v>156</v>
      </c>
      <c r="F1" s="97"/>
      <c r="G1" s="97"/>
    </row>
    <row r="2" spans="1:7" ht="12.75">
      <c r="A2" s="120"/>
      <c r="B2" s="97"/>
      <c r="C2" s="97"/>
      <c r="D2" s="97"/>
      <c r="E2" s="4" t="s">
        <v>1</v>
      </c>
      <c r="F2" s="97"/>
      <c r="G2" s="97"/>
    </row>
    <row r="3" spans="1:7" ht="12.75">
      <c r="A3" s="120"/>
      <c r="B3" s="97"/>
      <c r="C3" s="97"/>
      <c r="D3" s="97"/>
      <c r="E3" s="4" t="s">
        <v>131</v>
      </c>
      <c r="F3" s="97"/>
      <c r="G3" s="97"/>
    </row>
    <row r="4" spans="1:7" ht="12.75">
      <c r="A4" s="120"/>
      <c r="B4" s="97"/>
      <c r="C4" s="97"/>
      <c r="D4" s="97"/>
      <c r="E4" s="97"/>
      <c r="F4" s="97"/>
      <c r="G4" s="97"/>
    </row>
    <row r="5" spans="1:7" ht="18.75">
      <c r="A5" s="121" t="s">
        <v>157</v>
      </c>
      <c r="B5" s="5"/>
      <c r="C5" s="5"/>
      <c r="D5" s="5"/>
      <c r="E5" s="5"/>
      <c r="F5" s="122"/>
      <c r="G5" s="123"/>
    </row>
    <row r="6" spans="1:7" ht="17.25">
      <c r="A6" s="124"/>
      <c r="B6" s="124"/>
      <c r="C6" s="124"/>
      <c r="D6" s="124"/>
      <c r="E6" s="123"/>
      <c r="F6" s="125" t="s">
        <v>158</v>
      </c>
      <c r="G6" s="123"/>
    </row>
    <row r="7" spans="1:7" ht="15">
      <c r="A7" s="7" t="s">
        <v>5</v>
      </c>
      <c r="B7" s="7"/>
      <c r="C7" s="7"/>
      <c r="D7" s="7" t="s">
        <v>6</v>
      </c>
      <c r="E7" s="126" t="s">
        <v>159</v>
      </c>
      <c r="F7" s="126"/>
      <c r="G7" s="127"/>
    </row>
    <row r="8" spans="1:7" ht="36.75">
      <c r="A8" s="7" t="s">
        <v>9</v>
      </c>
      <c r="B8" s="7" t="s">
        <v>10</v>
      </c>
      <c r="C8" s="128" t="s">
        <v>11</v>
      </c>
      <c r="D8" s="7"/>
      <c r="E8" s="129"/>
      <c r="F8" s="130" t="s">
        <v>160</v>
      </c>
      <c r="G8" s="127"/>
    </row>
    <row r="9" spans="1:7" ht="12.75">
      <c r="A9" s="12">
        <v>1</v>
      </c>
      <c r="B9" s="12">
        <v>2</v>
      </c>
      <c r="C9" s="131">
        <v>3</v>
      </c>
      <c r="D9" s="12">
        <v>4</v>
      </c>
      <c r="E9" s="12">
        <v>6</v>
      </c>
      <c r="F9" s="105"/>
      <c r="G9" s="132"/>
    </row>
    <row r="10" spans="1:7" ht="15">
      <c r="A10" s="133" t="s">
        <v>161</v>
      </c>
      <c r="B10" s="134" t="s">
        <v>162</v>
      </c>
      <c r="C10" s="134"/>
      <c r="D10" s="134"/>
      <c r="E10" s="135">
        <f>SUM(E11,E13)</f>
        <v>189000</v>
      </c>
      <c r="F10" s="136"/>
      <c r="G10" s="137"/>
    </row>
    <row r="11" spans="1:7" ht="13.5">
      <c r="A11" s="138"/>
      <c r="B11" s="139" t="s">
        <v>163</v>
      </c>
      <c r="C11" s="140" t="s">
        <v>164</v>
      </c>
      <c r="D11" s="140"/>
      <c r="E11" s="141">
        <f>SUM(E12)</f>
        <v>184000</v>
      </c>
      <c r="F11" s="142"/>
      <c r="G11" s="143"/>
    </row>
    <row r="12" spans="1:7" ht="12.75">
      <c r="A12" s="138"/>
      <c r="B12" s="144"/>
      <c r="C12" s="7">
        <v>6050</v>
      </c>
      <c r="D12" s="145" t="s">
        <v>165</v>
      </c>
      <c r="E12" s="146">
        <f>144000+40000</f>
        <v>184000</v>
      </c>
      <c r="F12" s="7"/>
      <c r="G12" s="147"/>
    </row>
    <row r="13" spans="1:7" ht="12.75">
      <c r="A13" s="138"/>
      <c r="B13" s="139" t="s">
        <v>166</v>
      </c>
      <c r="C13" s="148" t="s">
        <v>167</v>
      </c>
      <c r="D13" s="148"/>
      <c r="E13" s="141">
        <f>SUM(E14)</f>
        <v>5000</v>
      </c>
      <c r="F13" s="87"/>
      <c r="G13" s="97"/>
    </row>
    <row r="14" spans="1:7" ht="24.75">
      <c r="A14" s="138"/>
      <c r="B14" s="149"/>
      <c r="C14" s="128">
        <v>2850</v>
      </c>
      <c r="D14" s="150" t="s">
        <v>168</v>
      </c>
      <c r="E14" s="151">
        <v>5000</v>
      </c>
      <c r="F14" s="87"/>
      <c r="G14" s="97"/>
    </row>
    <row r="15" spans="1:7" ht="14.25">
      <c r="A15" s="133" t="s">
        <v>169</v>
      </c>
      <c r="B15" s="152" t="s">
        <v>170</v>
      </c>
      <c r="C15" s="152"/>
      <c r="D15" s="152"/>
      <c r="E15" s="135">
        <f>SUM(E16)</f>
        <v>46000</v>
      </c>
      <c r="F15" s="87"/>
      <c r="G15" s="97"/>
    </row>
    <row r="16" spans="1:7" ht="13.5">
      <c r="A16" s="16"/>
      <c r="B16" s="17" t="s">
        <v>171</v>
      </c>
      <c r="C16" s="153" t="s">
        <v>172</v>
      </c>
      <c r="D16" s="153"/>
      <c r="E16" s="19">
        <f>SUM(E17:E17)</f>
        <v>46000</v>
      </c>
      <c r="F16" s="87"/>
      <c r="G16" s="97"/>
    </row>
    <row r="17" spans="1:7" ht="13.5">
      <c r="A17" s="16"/>
      <c r="B17" s="154"/>
      <c r="C17" s="155">
        <v>4430</v>
      </c>
      <c r="D17" s="156" t="s">
        <v>173</v>
      </c>
      <c r="E17" s="24">
        <v>46000</v>
      </c>
      <c r="F17" s="87"/>
      <c r="G17" s="97"/>
    </row>
    <row r="18" spans="1:7" ht="13.5">
      <c r="A18" s="157">
        <v>600</v>
      </c>
      <c r="B18" s="134" t="s">
        <v>174</v>
      </c>
      <c r="C18" s="134"/>
      <c r="D18" s="134"/>
      <c r="E18" s="135">
        <f>SUM(E19)</f>
        <v>358450</v>
      </c>
      <c r="F18" s="87"/>
      <c r="G18" s="97"/>
    </row>
    <row r="19" spans="1:7" ht="12.75">
      <c r="A19" s="158"/>
      <c r="B19" s="139" t="s">
        <v>175</v>
      </c>
      <c r="C19" s="148" t="s">
        <v>176</v>
      </c>
      <c r="D19" s="148"/>
      <c r="E19" s="141">
        <f>SUM(E20:E23)</f>
        <v>358450</v>
      </c>
      <c r="F19" s="87"/>
      <c r="G19" s="97"/>
    </row>
    <row r="20" spans="1:7" ht="12.75">
      <c r="A20" s="158"/>
      <c r="B20" s="139"/>
      <c r="C20" s="155">
        <v>4170</v>
      </c>
      <c r="D20" s="159" t="s">
        <v>177</v>
      </c>
      <c r="E20" s="151">
        <v>1000</v>
      </c>
      <c r="F20" s="87"/>
      <c r="G20" s="97"/>
    </row>
    <row r="21" spans="1:7" ht="13.5">
      <c r="A21" s="158"/>
      <c r="B21" s="160"/>
      <c r="C21" s="7">
        <v>4210</v>
      </c>
      <c r="D21" s="145" t="s">
        <v>178</v>
      </c>
      <c r="E21" s="161">
        <v>4000</v>
      </c>
      <c r="F21" s="142"/>
      <c r="G21" s="143"/>
    </row>
    <row r="22" spans="1:7" ht="13.5">
      <c r="A22" s="158"/>
      <c r="B22" s="160"/>
      <c r="C22" s="7">
        <v>4300</v>
      </c>
      <c r="D22" s="145" t="s">
        <v>179</v>
      </c>
      <c r="E22" s="24">
        <v>50000</v>
      </c>
      <c r="F22" s="142"/>
      <c r="G22" s="143"/>
    </row>
    <row r="23" spans="1:7" ht="13.5">
      <c r="A23" s="162"/>
      <c r="B23" s="163"/>
      <c r="C23" s="7">
        <v>6050</v>
      </c>
      <c r="D23" s="145" t="s">
        <v>165</v>
      </c>
      <c r="E23" s="161">
        <f>75000+228450</f>
        <v>303450</v>
      </c>
      <c r="F23" s="142"/>
      <c r="G23" s="143"/>
    </row>
    <row r="24" spans="1:7" ht="13.5">
      <c r="A24" s="157">
        <v>630</v>
      </c>
      <c r="B24" s="134" t="s">
        <v>180</v>
      </c>
      <c r="C24" s="134"/>
      <c r="D24" s="134"/>
      <c r="E24" s="135">
        <f>SUM(E25)</f>
        <v>13000</v>
      </c>
      <c r="F24" s="87"/>
      <c r="G24" s="97"/>
    </row>
    <row r="25" spans="1:7" ht="12.75">
      <c r="A25" s="158"/>
      <c r="B25" s="164" t="s">
        <v>181</v>
      </c>
      <c r="C25" s="148" t="s">
        <v>182</v>
      </c>
      <c r="D25" s="148"/>
      <c r="E25" s="141">
        <f>SUM(E26:E31)</f>
        <v>13000</v>
      </c>
      <c r="F25" s="87"/>
      <c r="G25" s="97"/>
    </row>
    <row r="26" spans="1:7" ht="12.75">
      <c r="A26" s="158"/>
      <c r="B26" s="165"/>
      <c r="C26" s="166">
        <v>2320</v>
      </c>
      <c r="D26" s="167" t="s">
        <v>183</v>
      </c>
      <c r="E26" s="151">
        <v>4500</v>
      </c>
      <c r="F26" s="87"/>
      <c r="G26" s="97"/>
    </row>
    <row r="27" spans="1:7" ht="15">
      <c r="A27" s="158"/>
      <c r="B27" s="168"/>
      <c r="C27" s="7">
        <v>4100</v>
      </c>
      <c r="D27" s="169" t="s">
        <v>184</v>
      </c>
      <c r="E27" s="146">
        <v>1500</v>
      </c>
      <c r="F27" s="136"/>
      <c r="G27" s="137"/>
    </row>
    <row r="28" spans="1:7" ht="13.5">
      <c r="A28" s="158"/>
      <c r="B28" s="168"/>
      <c r="C28" s="155">
        <v>4170</v>
      </c>
      <c r="D28" s="159" t="s">
        <v>177</v>
      </c>
      <c r="E28" s="151">
        <v>1000</v>
      </c>
      <c r="F28" s="142"/>
      <c r="G28" s="143"/>
    </row>
    <row r="29" spans="1:7" ht="13.5">
      <c r="A29" s="158"/>
      <c r="B29" s="168"/>
      <c r="C29" s="7">
        <v>4210</v>
      </c>
      <c r="D29" s="145" t="s">
        <v>178</v>
      </c>
      <c r="E29" s="151">
        <v>4000</v>
      </c>
      <c r="F29" s="142"/>
      <c r="G29" s="143"/>
    </row>
    <row r="30" spans="1:7" ht="12.75">
      <c r="A30" s="158"/>
      <c r="B30" s="168"/>
      <c r="C30" s="7">
        <v>4300</v>
      </c>
      <c r="D30" s="145" t="s">
        <v>185</v>
      </c>
      <c r="E30" s="151">
        <v>1500</v>
      </c>
      <c r="F30" s="87"/>
      <c r="G30" s="97"/>
    </row>
    <row r="31" spans="1:7" ht="12.75">
      <c r="A31" s="158"/>
      <c r="B31" s="170"/>
      <c r="C31" s="7">
        <v>4430</v>
      </c>
      <c r="D31" s="145" t="s">
        <v>173</v>
      </c>
      <c r="E31" s="146">
        <v>500</v>
      </c>
      <c r="F31" s="87"/>
      <c r="G31" s="97"/>
    </row>
    <row r="32" spans="1:7" ht="13.5">
      <c r="A32" s="133" t="s">
        <v>18</v>
      </c>
      <c r="B32" s="134" t="s">
        <v>19</v>
      </c>
      <c r="C32" s="134"/>
      <c r="D32" s="134"/>
      <c r="E32" s="135">
        <f>SUM(E33)</f>
        <v>5000</v>
      </c>
      <c r="F32" s="87"/>
      <c r="G32" s="97"/>
    </row>
    <row r="33" spans="1:7" ht="13.5">
      <c r="A33" s="25"/>
      <c r="B33" s="17" t="s">
        <v>20</v>
      </c>
      <c r="C33" s="26" t="s">
        <v>21</v>
      </c>
      <c r="D33" s="26"/>
      <c r="E33" s="19">
        <f>SUM(E34:E34)</f>
        <v>5000</v>
      </c>
      <c r="F33" s="87"/>
      <c r="G33" s="97"/>
    </row>
    <row r="34" spans="1:7" ht="13.5">
      <c r="A34" s="25"/>
      <c r="B34" s="17"/>
      <c r="C34" s="7">
        <v>4430</v>
      </c>
      <c r="D34" s="145" t="s">
        <v>173</v>
      </c>
      <c r="E34" s="19">
        <v>5000</v>
      </c>
      <c r="F34" s="87"/>
      <c r="G34" s="97"/>
    </row>
    <row r="35" spans="1:7" ht="13.5">
      <c r="A35" s="133" t="s">
        <v>186</v>
      </c>
      <c r="B35" s="134" t="s">
        <v>187</v>
      </c>
      <c r="C35" s="134"/>
      <c r="D35" s="134"/>
      <c r="E35" s="135">
        <f>SUM(E36)</f>
        <v>500</v>
      </c>
      <c r="F35" s="87"/>
      <c r="G35" s="97"/>
    </row>
    <row r="36" spans="1:7" ht="13.5">
      <c r="A36" s="31"/>
      <c r="B36" s="49" t="s">
        <v>188</v>
      </c>
      <c r="C36" s="18" t="s">
        <v>189</v>
      </c>
      <c r="D36" s="18"/>
      <c r="E36" s="19">
        <f>SUM(E37:E37)</f>
        <v>500</v>
      </c>
      <c r="F36" s="87"/>
      <c r="G36" s="97"/>
    </row>
    <row r="37" spans="1:7" ht="12.75">
      <c r="A37" s="32"/>
      <c r="B37" s="56"/>
      <c r="C37" s="155">
        <v>4170</v>
      </c>
      <c r="D37" s="159" t="s">
        <v>177</v>
      </c>
      <c r="E37" s="24">
        <v>500</v>
      </c>
      <c r="F37" s="87"/>
      <c r="G37" s="97"/>
    </row>
    <row r="38" spans="1:7" ht="13.5">
      <c r="A38" s="157">
        <v>750</v>
      </c>
      <c r="B38" s="134" t="s">
        <v>190</v>
      </c>
      <c r="C38" s="134"/>
      <c r="D38" s="134"/>
      <c r="E38" s="135">
        <f>SUM(E39,E45,E50)</f>
        <v>923470</v>
      </c>
      <c r="F38" s="87"/>
      <c r="G38" s="97"/>
    </row>
    <row r="39" spans="1:7" ht="12.75">
      <c r="A39" s="171"/>
      <c r="B39" s="172">
        <v>75011</v>
      </c>
      <c r="C39" s="148" t="s">
        <v>32</v>
      </c>
      <c r="D39" s="148"/>
      <c r="E39" s="141">
        <f>SUM(E40:E44)</f>
        <v>28870</v>
      </c>
      <c r="F39" s="87"/>
      <c r="G39" s="97"/>
    </row>
    <row r="40" spans="1:7" ht="15">
      <c r="A40" s="171"/>
      <c r="B40" s="168"/>
      <c r="C40" s="7">
        <v>4010</v>
      </c>
      <c r="D40" s="145" t="s">
        <v>191</v>
      </c>
      <c r="E40" s="146">
        <v>21570</v>
      </c>
      <c r="F40" s="136"/>
      <c r="G40" s="137"/>
    </row>
    <row r="41" spans="1:7" ht="13.5">
      <c r="A41" s="171"/>
      <c r="B41" s="168"/>
      <c r="C41" s="7">
        <v>4040</v>
      </c>
      <c r="D41" s="145" t="s">
        <v>192</v>
      </c>
      <c r="E41" s="146">
        <v>2000</v>
      </c>
      <c r="F41" s="142"/>
      <c r="G41" s="143"/>
    </row>
    <row r="42" spans="1:7" ht="12.75">
      <c r="A42" s="171"/>
      <c r="B42" s="168"/>
      <c r="C42" s="7">
        <v>4110</v>
      </c>
      <c r="D42" s="145" t="s">
        <v>193</v>
      </c>
      <c r="E42" s="146">
        <v>4000</v>
      </c>
      <c r="F42" s="87"/>
      <c r="G42" s="97"/>
    </row>
    <row r="43" spans="1:7" ht="12.75">
      <c r="A43" s="171"/>
      <c r="B43" s="168"/>
      <c r="C43" s="7">
        <v>4120</v>
      </c>
      <c r="D43" s="145" t="s">
        <v>194</v>
      </c>
      <c r="E43" s="146">
        <v>500</v>
      </c>
      <c r="F43" s="87"/>
      <c r="G43" s="97"/>
    </row>
    <row r="44" spans="1:7" ht="12.75">
      <c r="A44" s="171"/>
      <c r="B44" s="170"/>
      <c r="C44" s="7">
        <v>4440</v>
      </c>
      <c r="D44" s="145" t="s">
        <v>195</v>
      </c>
      <c r="E44" s="146">
        <v>800</v>
      </c>
      <c r="F44" s="87"/>
      <c r="G44" s="97"/>
    </row>
    <row r="45" spans="1:7" ht="12.75">
      <c r="A45" s="171"/>
      <c r="B45" s="173">
        <v>75022</v>
      </c>
      <c r="C45" s="148" t="s">
        <v>196</v>
      </c>
      <c r="D45" s="148"/>
      <c r="E45" s="141">
        <f>SUM(E46:E49)</f>
        <v>40000</v>
      </c>
      <c r="F45" s="87"/>
      <c r="G45" s="97"/>
    </row>
    <row r="46" spans="1:7" ht="12.75">
      <c r="A46" s="171"/>
      <c r="B46" s="171"/>
      <c r="C46" s="128">
        <v>3030</v>
      </c>
      <c r="D46" s="145" t="s">
        <v>197</v>
      </c>
      <c r="E46" s="146">
        <v>30000</v>
      </c>
      <c r="F46" s="87"/>
      <c r="G46" s="97"/>
    </row>
    <row r="47" spans="1:7" ht="13.5">
      <c r="A47" s="171"/>
      <c r="B47" s="171"/>
      <c r="C47" s="128">
        <v>4210</v>
      </c>
      <c r="D47" s="145" t="s">
        <v>178</v>
      </c>
      <c r="E47" s="146">
        <v>4000</v>
      </c>
      <c r="F47" s="142"/>
      <c r="G47" s="143"/>
    </row>
    <row r="48" spans="1:7" ht="12.75">
      <c r="A48" s="171"/>
      <c r="B48" s="171"/>
      <c r="C48" s="128">
        <v>4300</v>
      </c>
      <c r="D48" s="145" t="s">
        <v>198</v>
      </c>
      <c r="E48" s="146">
        <v>5000</v>
      </c>
      <c r="F48" s="87"/>
      <c r="G48" s="97"/>
    </row>
    <row r="49" spans="1:7" ht="12.75">
      <c r="A49" s="171"/>
      <c r="B49" s="149"/>
      <c r="C49" s="128">
        <v>4410</v>
      </c>
      <c r="D49" s="145" t="s">
        <v>199</v>
      </c>
      <c r="E49" s="146">
        <v>1000</v>
      </c>
      <c r="F49" s="87"/>
      <c r="G49" s="97"/>
    </row>
    <row r="50" spans="1:7" ht="12.75">
      <c r="A50" s="171"/>
      <c r="B50" s="173">
        <v>75023</v>
      </c>
      <c r="C50" s="148" t="s">
        <v>200</v>
      </c>
      <c r="D50" s="148"/>
      <c r="E50" s="141">
        <f>SUM(E51:E63)</f>
        <v>854600</v>
      </c>
      <c r="F50" s="87"/>
      <c r="G50" s="97"/>
    </row>
    <row r="51" spans="1:7" ht="12.75">
      <c r="A51" s="171"/>
      <c r="B51" s="171"/>
      <c r="C51" s="7">
        <v>3020</v>
      </c>
      <c r="D51" s="145" t="s">
        <v>201</v>
      </c>
      <c r="E51" s="151">
        <v>400</v>
      </c>
      <c r="F51" s="87"/>
      <c r="G51" s="97"/>
    </row>
    <row r="52" spans="1:7" ht="12.75">
      <c r="A52" s="171"/>
      <c r="B52" s="171"/>
      <c r="C52" s="155">
        <v>3040</v>
      </c>
      <c r="D52" s="174" t="s">
        <v>202</v>
      </c>
      <c r="E52" s="151">
        <v>6000</v>
      </c>
      <c r="F52" s="87"/>
      <c r="G52" s="97"/>
    </row>
    <row r="53" spans="1:7" ht="12.75">
      <c r="A53" s="171"/>
      <c r="B53" s="158"/>
      <c r="C53" s="128">
        <v>4010</v>
      </c>
      <c r="D53" s="145" t="s">
        <v>191</v>
      </c>
      <c r="E53" s="175">
        <v>552000</v>
      </c>
      <c r="F53" s="87"/>
      <c r="G53" s="97"/>
    </row>
    <row r="54" spans="1:7" ht="12.75">
      <c r="A54" s="171"/>
      <c r="B54" s="158"/>
      <c r="C54" s="128">
        <v>4040</v>
      </c>
      <c r="D54" s="145" t="s">
        <v>192</v>
      </c>
      <c r="E54" s="151">
        <v>21000</v>
      </c>
      <c r="F54" s="87"/>
      <c r="G54" s="97"/>
    </row>
    <row r="55" spans="1:7" ht="12.75">
      <c r="A55" s="171"/>
      <c r="B55" s="158"/>
      <c r="C55" s="128">
        <v>4110</v>
      </c>
      <c r="D55" s="145" t="s">
        <v>193</v>
      </c>
      <c r="E55" s="146">
        <v>92700</v>
      </c>
      <c r="F55" s="87"/>
      <c r="G55" s="97"/>
    </row>
    <row r="56" spans="1:7" ht="12.75">
      <c r="A56" s="171"/>
      <c r="B56" s="158"/>
      <c r="C56" s="128">
        <v>4120</v>
      </c>
      <c r="D56" s="145" t="s">
        <v>194</v>
      </c>
      <c r="E56" s="146">
        <v>13300</v>
      </c>
      <c r="F56" s="87"/>
      <c r="G56" s="97"/>
    </row>
    <row r="57" spans="1:7" ht="12.75">
      <c r="A57" s="171"/>
      <c r="B57" s="158"/>
      <c r="C57" s="155">
        <v>4170</v>
      </c>
      <c r="D57" s="159" t="s">
        <v>177</v>
      </c>
      <c r="E57" s="146">
        <v>12000</v>
      </c>
      <c r="F57" s="87"/>
      <c r="G57" s="97"/>
    </row>
    <row r="58" spans="1:7" ht="12.75">
      <c r="A58" s="171"/>
      <c r="B58" s="158"/>
      <c r="C58" s="128">
        <v>4210</v>
      </c>
      <c r="D58" s="145" t="s">
        <v>178</v>
      </c>
      <c r="E58" s="146">
        <v>60000</v>
      </c>
      <c r="F58" s="87"/>
      <c r="G58" s="97"/>
    </row>
    <row r="59" spans="1:7" ht="12.75">
      <c r="A59" s="171"/>
      <c r="B59" s="158"/>
      <c r="C59" s="128">
        <v>4260</v>
      </c>
      <c r="D59" s="145" t="s">
        <v>203</v>
      </c>
      <c r="E59" s="146">
        <v>5000</v>
      </c>
      <c r="F59" s="87"/>
      <c r="G59" s="97"/>
    </row>
    <row r="60" spans="1:7" ht="12.75">
      <c r="A60" s="171"/>
      <c r="B60" s="158"/>
      <c r="C60" s="128">
        <v>4300</v>
      </c>
      <c r="D60" s="145" t="s">
        <v>198</v>
      </c>
      <c r="E60" s="146">
        <v>60000</v>
      </c>
      <c r="F60" s="87"/>
      <c r="G60" s="97"/>
    </row>
    <row r="61" spans="1:7" ht="12.75">
      <c r="A61" s="171"/>
      <c r="B61" s="158"/>
      <c r="C61" s="128">
        <v>4410</v>
      </c>
      <c r="D61" s="145" t="s">
        <v>199</v>
      </c>
      <c r="E61" s="146">
        <v>17000</v>
      </c>
      <c r="F61" s="87"/>
      <c r="G61" s="97"/>
    </row>
    <row r="62" spans="1:7" ht="12.75">
      <c r="A62" s="171"/>
      <c r="B62" s="158"/>
      <c r="C62" s="128">
        <v>4430</v>
      </c>
      <c r="D62" s="145" t="s">
        <v>173</v>
      </c>
      <c r="E62" s="146">
        <v>1500</v>
      </c>
      <c r="F62" s="87"/>
      <c r="G62" s="97"/>
    </row>
    <row r="63" spans="1:7" ht="12.75">
      <c r="A63" s="149"/>
      <c r="B63" s="162"/>
      <c r="C63" s="128">
        <v>4440</v>
      </c>
      <c r="D63" s="145" t="s">
        <v>195</v>
      </c>
      <c r="E63" s="146">
        <v>13700</v>
      </c>
      <c r="F63" s="87"/>
      <c r="G63" s="97"/>
    </row>
    <row r="64" spans="1:7" ht="27.75">
      <c r="A64" s="157">
        <v>751</v>
      </c>
      <c r="B64" s="33" t="s">
        <v>36</v>
      </c>
      <c r="C64" s="33"/>
      <c r="D64" s="33"/>
      <c r="E64" s="135">
        <f>SUM(E65)</f>
        <v>800</v>
      </c>
      <c r="F64" s="87"/>
      <c r="G64" s="97"/>
    </row>
    <row r="65" spans="1:7" ht="12.75">
      <c r="A65" s="171"/>
      <c r="B65" s="173">
        <v>75101</v>
      </c>
      <c r="C65" s="140" t="s">
        <v>204</v>
      </c>
      <c r="D65" s="140"/>
      <c r="E65" s="141">
        <f>SUM(E66:E66)</f>
        <v>800</v>
      </c>
      <c r="F65" s="87"/>
      <c r="G65" s="97"/>
    </row>
    <row r="66" spans="1:7" ht="13.5">
      <c r="A66" s="171"/>
      <c r="B66" s="171"/>
      <c r="C66" s="128">
        <v>4210</v>
      </c>
      <c r="D66" s="145" t="s">
        <v>178</v>
      </c>
      <c r="E66" s="176">
        <v>800</v>
      </c>
      <c r="F66" s="142"/>
      <c r="G66" s="143"/>
    </row>
    <row r="67" spans="1:7" ht="15">
      <c r="A67" s="157">
        <v>754</v>
      </c>
      <c r="B67" s="33" t="s">
        <v>39</v>
      </c>
      <c r="C67" s="33"/>
      <c r="D67" s="33"/>
      <c r="E67" s="135">
        <f>SUM(E68,E75)</f>
        <v>40000</v>
      </c>
      <c r="F67" s="136"/>
      <c r="G67" s="137"/>
    </row>
    <row r="68" spans="1:7" ht="15">
      <c r="A68" s="177"/>
      <c r="B68" s="173">
        <v>75412</v>
      </c>
      <c r="C68" s="148" t="s">
        <v>205</v>
      </c>
      <c r="D68" s="148"/>
      <c r="E68" s="141">
        <f>SUM(E69:E74)</f>
        <v>39000</v>
      </c>
      <c r="F68" s="142"/>
      <c r="G68" s="143"/>
    </row>
    <row r="69" spans="1:7" ht="15">
      <c r="A69" s="177"/>
      <c r="B69" s="173"/>
      <c r="C69" s="178">
        <v>3030</v>
      </c>
      <c r="D69" s="87" t="s">
        <v>197</v>
      </c>
      <c r="E69" s="151">
        <v>2000</v>
      </c>
      <c r="F69" s="142"/>
      <c r="G69" s="143"/>
    </row>
    <row r="70" spans="1:7" ht="15">
      <c r="A70" s="177"/>
      <c r="B70" s="171"/>
      <c r="C70" s="128">
        <v>4210</v>
      </c>
      <c r="D70" s="145" t="s">
        <v>178</v>
      </c>
      <c r="E70" s="146">
        <v>6000</v>
      </c>
      <c r="F70" s="87"/>
      <c r="G70" s="97"/>
    </row>
    <row r="71" spans="1:7" ht="15">
      <c r="A71" s="177"/>
      <c r="B71" s="171"/>
      <c r="C71" s="128">
        <v>4260</v>
      </c>
      <c r="D71" s="145" t="s">
        <v>203</v>
      </c>
      <c r="E71" s="146">
        <v>3000</v>
      </c>
      <c r="F71" s="87"/>
      <c r="G71" s="97"/>
    </row>
    <row r="72" spans="1:7" ht="15">
      <c r="A72" s="177"/>
      <c r="B72" s="171"/>
      <c r="C72" s="128">
        <v>4300</v>
      </c>
      <c r="D72" s="145" t="s">
        <v>198</v>
      </c>
      <c r="E72" s="146">
        <v>5000</v>
      </c>
      <c r="F72" s="87"/>
      <c r="G72" s="97"/>
    </row>
    <row r="73" spans="1:7" ht="15">
      <c r="A73" s="177"/>
      <c r="B73" s="171"/>
      <c r="C73" s="128">
        <v>4430</v>
      </c>
      <c r="D73" s="145" t="s">
        <v>173</v>
      </c>
      <c r="E73" s="146">
        <v>3000</v>
      </c>
      <c r="F73" s="87"/>
      <c r="G73" s="97"/>
    </row>
    <row r="74" spans="1:7" ht="15">
      <c r="A74" s="177"/>
      <c r="B74" s="149"/>
      <c r="C74" s="7">
        <v>6050</v>
      </c>
      <c r="D74" s="145" t="s">
        <v>165</v>
      </c>
      <c r="E74" s="146">
        <v>20000</v>
      </c>
      <c r="F74" s="142"/>
      <c r="G74" s="143"/>
    </row>
    <row r="75" spans="1:7" ht="15">
      <c r="A75" s="177"/>
      <c r="B75" s="173">
        <v>75414</v>
      </c>
      <c r="C75" s="148" t="s">
        <v>40</v>
      </c>
      <c r="D75" s="148"/>
      <c r="E75" s="141">
        <f>SUM(E76:E77)</f>
        <v>1000</v>
      </c>
      <c r="F75" s="87"/>
      <c r="G75" s="97"/>
    </row>
    <row r="76" spans="1:7" ht="15">
      <c r="A76" s="177"/>
      <c r="B76" s="171"/>
      <c r="C76" s="7">
        <v>4210</v>
      </c>
      <c r="D76" s="145" t="s">
        <v>178</v>
      </c>
      <c r="E76" s="146">
        <v>400</v>
      </c>
      <c r="F76" s="136"/>
      <c r="G76" s="137"/>
    </row>
    <row r="77" spans="1:7" ht="15">
      <c r="A77" s="179"/>
      <c r="B77" s="149"/>
      <c r="C77" s="128">
        <v>4300</v>
      </c>
      <c r="D77" s="145" t="s">
        <v>198</v>
      </c>
      <c r="E77" s="146">
        <v>600</v>
      </c>
      <c r="F77" s="136"/>
      <c r="G77" s="137"/>
    </row>
    <row r="78" spans="1:7" ht="41.25">
      <c r="A78" s="133" t="s">
        <v>41</v>
      </c>
      <c r="B78" s="33" t="s">
        <v>42</v>
      </c>
      <c r="C78" s="33"/>
      <c r="D78" s="33"/>
      <c r="E78" s="135">
        <f>SUM(E79)</f>
        <v>17000</v>
      </c>
      <c r="F78" s="136"/>
      <c r="G78" s="137"/>
    </row>
    <row r="79" spans="1:7" ht="15">
      <c r="A79" s="34"/>
      <c r="B79" s="180">
        <v>75647</v>
      </c>
      <c r="C79" s="181" t="s">
        <v>206</v>
      </c>
      <c r="D79" s="181"/>
      <c r="E79" s="141">
        <f>SUM(E80)</f>
        <v>17000</v>
      </c>
      <c r="F79" s="136"/>
      <c r="G79" s="137"/>
    </row>
    <row r="80" spans="1:7" ht="15">
      <c r="A80" s="34"/>
      <c r="B80" s="182"/>
      <c r="C80" s="7">
        <v>4100</v>
      </c>
      <c r="D80" s="169" t="s">
        <v>184</v>
      </c>
      <c r="E80" s="151">
        <v>17000</v>
      </c>
      <c r="F80" s="136"/>
      <c r="G80" s="137"/>
    </row>
    <row r="81" spans="1:7" ht="13.5">
      <c r="A81" s="157">
        <v>757</v>
      </c>
      <c r="B81" s="134" t="s">
        <v>207</v>
      </c>
      <c r="C81" s="134"/>
      <c r="D81" s="134"/>
      <c r="E81" s="135">
        <f>SUM(E82)</f>
        <v>5000</v>
      </c>
      <c r="F81" s="142"/>
      <c r="G81" s="143"/>
    </row>
    <row r="82" spans="1:7" ht="15">
      <c r="A82" s="177"/>
      <c r="B82" s="172">
        <v>75702</v>
      </c>
      <c r="C82" s="183" t="s">
        <v>208</v>
      </c>
      <c r="D82" s="183"/>
      <c r="E82" s="141">
        <f>SUM(E83)</f>
        <v>5000</v>
      </c>
      <c r="F82" s="87"/>
      <c r="G82" s="97"/>
    </row>
    <row r="83" spans="1:7" ht="24.75">
      <c r="A83" s="179"/>
      <c r="B83" s="184"/>
      <c r="C83" s="7">
        <v>8070</v>
      </c>
      <c r="D83" s="150" t="s">
        <v>209</v>
      </c>
      <c r="E83" s="146">
        <v>5000</v>
      </c>
      <c r="F83" s="136"/>
      <c r="G83" s="137"/>
    </row>
    <row r="84" spans="1:7" ht="13.5">
      <c r="A84" s="157">
        <v>758</v>
      </c>
      <c r="B84" s="134" t="s">
        <v>80</v>
      </c>
      <c r="C84" s="134"/>
      <c r="D84" s="134"/>
      <c r="E84" s="135">
        <f>SUM(E85)</f>
        <v>50000</v>
      </c>
      <c r="F84" s="142"/>
      <c r="G84" s="143"/>
    </row>
    <row r="85" spans="1:7" ht="15">
      <c r="A85" s="177"/>
      <c r="B85" s="173">
        <v>75818</v>
      </c>
      <c r="C85" s="148" t="s">
        <v>210</v>
      </c>
      <c r="D85" s="148"/>
      <c r="E85" s="141">
        <f>SUM(E86)</f>
        <v>50000</v>
      </c>
      <c r="F85" s="87"/>
      <c r="G85" s="97"/>
    </row>
    <row r="86" spans="1:7" ht="15">
      <c r="A86" s="179"/>
      <c r="B86" s="149"/>
      <c r="C86" s="7">
        <v>4810</v>
      </c>
      <c r="D86" s="145" t="s">
        <v>211</v>
      </c>
      <c r="E86" s="146">
        <v>50000</v>
      </c>
      <c r="F86" s="136"/>
      <c r="G86" s="137"/>
    </row>
    <row r="87" spans="1:7" ht="15">
      <c r="A87" s="157">
        <v>801</v>
      </c>
      <c r="B87" s="134" t="s">
        <v>212</v>
      </c>
      <c r="C87" s="134"/>
      <c r="D87" s="134"/>
      <c r="E87" s="135">
        <f>SUM(E88,E102,E111,E125,E132,E135)</f>
        <v>2040335</v>
      </c>
      <c r="F87" s="136"/>
      <c r="G87" s="137"/>
    </row>
    <row r="88" spans="1:7" ht="15">
      <c r="A88" s="177"/>
      <c r="B88" s="172">
        <v>80101</v>
      </c>
      <c r="C88" s="185" t="s">
        <v>213</v>
      </c>
      <c r="D88" s="185"/>
      <c r="E88" s="186">
        <f>SUM(E89:E101)</f>
        <v>1152440</v>
      </c>
      <c r="F88" s="136"/>
      <c r="G88" s="137"/>
    </row>
    <row r="89" spans="1:7" ht="15">
      <c r="A89" s="177"/>
      <c r="B89" s="168"/>
      <c r="C89" s="7">
        <v>3020</v>
      </c>
      <c r="D89" s="86" t="s">
        <v>201</v>
      </c>
      <c r="E89" s="146">
        <v>18500</v>
      </c>
      <c r="F89" s="136"/>
      <c r="G89" s="137"/>
    </row>
    <row r="90" spans="1:7" ht="15">
      <c r="A90" s="177"/>
      <c r="B90" s="168"/>
      <c r="C90" s="128">
        <v>3040</v>
      </c>
      <c r="D90" s="187" t="s">
        <v>202</v>
      </c>
      <c r="E90" s="146">
        <v>7500</v>
      </c>
      <c r="F90" s="136"/>
      <c r="G90" s="137"/>
    </row>
    <row r="91" spans="1:7" ht="15">
      <c r="A91" s="177"/>
      <c r="B91" s="168"/>
      <c r="C91" s="7">
        <v>4010</v>
      </c>
      <c r="D91" s="86" t="s">
        <v>191</v>
      </c>
      <c r="E91" s="146">
        <v>763800</v>
      </c>
      <c r="F91" s="136"/>
      <c r="G91" s="137"/>
    </row>
    <row r="92" spans="1:7" ht="15">
      <c r="A92" s="177"/>
      <c r="B92" s="168"/>
      <c r="C92" s="7">
        <v>4040</v>
      </c>
      <c r="D92" s="86" t="s">
        <v>214</v>
      </c>
      <c r="E92" s="146">
        <v>61500</v>
      </c>
      <c r="F92" s="136"/>
      <c r="G92" s="137"/>
    </row>
    <row r="93" spans="1:7" ht="15">
      <c r="A93" s="177"/>
      <c r="B93" s="168"/>
      <c r="C93" s="7">
        <v>4110</v>
      </c>
      <c r="D93" s="86" t="s">
        <v>193</v>
      </c>
      <c r="E93" s="146">
        <v>143000</v>
      </c>
      <c r="F93" s="136"/>
      <c r="G93" s="137"/>
    </row>
    <row r="94" spans="1:7" ht="15">
      <c r="A94" s="177"/>
      <c r="B94" s="168"/>
      <c r="C94" s="7">
        <v>4120</v>
      </c>
      <c r="D94" s="86" t="s">
        <v>194</v>
      </c>
      <c r="E94" s="146">
        <v>19500</v>
      </c>
      <c r="F94" s="136"/>
      <c r="G94" s="137"/>
    </row>
    <row r="95" spans="1:7" ht="15">
      <c r="A95" s="177"/>
      <c r="B95" s="168"/>
      <c r="C95" s="7">
        <v>4210</v>
      </c>
      <c r="D95" s="86" t="s">
        <v>178</v>
      </c>
      <c r="E95" s="146">
        <v>40000</v>
      </c>
      <c r="F95" s="136"/>
      <c r="G95" s="137"/>
    </row>
    <row r="96" spans="1:7" ht="15">
      <c r="A96" s="177"/>
      <c r="B96" s="168"/>
      <c r="C96" s="7">
        <v>4240</v>
      </c>
      <c r="D96" s="86" t="s">
        <v>215</v>
      </c>
      <c r="E96" s="146">
        <v>2000</v>
      </c>
      <c r="F96" s="136"/>
      <c r="G96" s="137"/>
    </row>
    <row r="97" spans="1:7" ht="15">
      <c r="A97" s="177"/>
      <c r="B97" s="168"/>
      <c r="C97" s="7">
        <v>4260</v>
      </c>
      <c r="D97" s="86" t="s">
        <v>203</v>
      </c>
      <c r="E97" s="146">
        <v>10000</v>
      </c>
      <c r="F97" s="136"/>
      <c r="G97" s="137"/>
    </row>
    <row r="98" spans="1:7" ht="15">
      <c r="A98" s="177"/>
      <c r="B98" s="168"/>
      <c r="C98" s="7">
        <v>4300</v>
      </c>
      <c r="D98" s="86" t="s">
        <v>198</v>
      </c>
      <c r="E98" s="146">
        <v>25000</v>
      </c>
      <c r="F98" s="136"/>
      <c r="G98" s="137"/>
    </row>
    <row r="99" spans="1:7" ht="15">
      <c r="A99" s="177"/>
      <c r="B99" s="168"/>
      <c r="C99" s="7">
        <v>4410</v>
      </c>
      <c r="D99" s="86" t="s">
        <v>199</v>
      </c>
      <c r="E99" s="146">
        <v>1000</v>
      </c>
      <c r="F99" s="136"/>
      <c r="G99" s="137"/>
    </row>
    <row r="100" spans="1:7" ht="15">
      <c r="A100" s="177"/>
      <c r="B100" s="168"/>
      <c r="C100" s="7">
        <v>4430</v>
      </c>
      <c r="D100" s="86" t="s">
        <v>173</v>
      </c>
      <c r="E100" s="146">
        <v>1000</v>
      </c>
      <c r="F100" s="136"/>
      <c r="G100" s="137"/>
    </row>
    <row r="101" spans="1:7" ht="15">
      <c r="A101" s="177"/>
      <c r="B101" s="170"/>
      <c r="C101" s="7">
        <v>4440</v>
      </c>
      <c r="D101" s="86" t="s">
        <v>195</v>
      </c>
      <c r="E101" s="146">
        <v>59640</v>
      </c>
      <c r="F101" s="142"/>
      <c r="G101" s="143"/>
    </row>
    <row r="102" spans="1:7" ht="12.75">
      <c r="A102" s="158"/>
      <c r="B102" s="172">
        <v>80104</v>
      </c>
      <c r="C102" s="188" t="s">
        <v>216</v>
      </c>
      <c r="D102" s="188"/>
      <c r="E102" s="186">
        <f>SUM(E103:E110)</f>
        <v>81212</v>
      </c>
      <c r="F102" s="87"/>
      <c r="G102" s="97"/>
    </row>
    <row r="103" spans="1:7" ht="12.75">
      <c r="A103" s="158"/>
      <c r="B103" s="189"/>
      <c r="C103" s="7">
        <v>3020</v>
      </c>
      <c r="D103" s="86" t="s">
        <v>201</v>
      </c>
      <c r="E103" s="146">
        <v>1050</v>
      </c>
      <c r="F103" s="87"/>
      <c r="G103" s="97"/>
    </row>
    <row r="104" spans="1:7" ht="12.75">
      <c r="A104" s="158"/>
      <c r="B104" s="189"/>
      <c r="C104" s="128">
        <v>3040</v>
      </c>
      <c r="D104" s="187" t="s">
        <v>202</v>
      </c>
      <c r="E104" s="146">
        <v>1000</v>
      </c>
      <c r="F104" s="87"/>
      <c r="G104" s="97"/>
    </row>
    <row r="105" spans="1:7" ht="12.75">
      <c r="A105" s="158"/>
      <c r="B105" s="189"/>
      <c r="C105" s="7">
        <v>4010</v>
      </c>
      <c r="D105" s="86" t="s">
        <v>191</v>
      </c>
      <c r="E105" s="146">
        <v>57300</v>
      </c>
      <c r="F105" s="87"/>
      <c r="G105" s="97"/>
    </row>
    <row r="106" spans="1:7" ht="12.75">
      <c r="A106" s="158"/>
      <c r="B106" s="189"/>
      <c r="C106" s="7">
        <v>4040</v>
      </c>
      <c r="D106" s="86" t="s">
        <v>192</v>
      </c>
      <c r="E106" s="146">
        <v>5400</v>
      </c>
      <c r="F106" s="87"/>
      <c r="G106" s="97"/>
    </row>
    <row r="107" spans="1:7" ht="12.75">
      <c r="A107" s="158"/>
      <c r="B107" s="189"/>
      <c r="C107" s="7">
        <v>4110</v>
      </c>
      <c r="D107" s="86" t="s">
        <v>193</v>
      </c>
      <c r="E107" s="146">
        <v>10900</v>
      </c>
      <c r="F107" s="87"/>
      <c r="G107" s="97"/>
    </row>
    <row r="108" spans="1:7" ht="12.75">
      <c r="A108" s="158"/>
      <c r="B108" s="189"/>
      <c r="C108" s="7">
        <v>4120</v>
      </c>
      <c r="D108" s="86" t="s">
        <v>194</v>
      </c>
      <c r="E108" s="146">
        <v>1470</v>
      </c>
      <c r="F108" s="87"/>
      <c r="G108" s="97"/>
    </row>
    <row r="109" spans="1:7" ht="12.75">
      <c r="A109" s="158"/>
      <c r="B109" s="189"/>
      <c r="C109" s="7">
        <v>4410</v>
      </c>
      <c r="D109" s="86" t="s">
        <v>199</v>
      </c>
      <c r="E109" s="146">
        <v>200</v>
      </c>
      <c r="F109" s="87"/>
      <c r="G109" s="97"/>
    </row>
    <row r="110" spans="1:7" ht="12.75">
      <c r="A110" s="162"/>
      <c r="B110" s="190"/>
      <c r="C110" s="7">
        <v>4440</v>
      </c>
      <c r="D110" s="86" t="s">
        <v>195</v>
      </c>
      <c r="E110" s="146">
        <v>3892</v>
      </c>
      <c r="F110" s="87"/>
      <c r="G110" s="97"/>
    </row>
    <row r="111" spans="1:7" ht="12.75">
      <c r="A111" s="191"/>
      <c r="B111" s="173">
        <v>80110</v>
      </c>
      <c r="C111" s="148" t="s">
        <v>217</v>
      </c>
      <c r="D111" s="148"/>
      <c r="E111" s="186">
        <f>SUM(E112:E124)</f>
        <v>616483</v>
      </c>
      <c r="F111" s="87"/>
      <c r="G111" s="97"/>
    </row>
    <row r="112" spans="1:7" ht="12.75">
      <c r="A112" s="158"/>
      <c r="B112" s="160"/>
      <c r="C112" s="7">
        <v>3020</v>
      </c>
      <c r="D112" s="145" t="s">
        <v>201</v>
      </c>
      <c r="E112" s="146">
        <v>9250</v>
      </c>
      <c r="F112" s="87"/>
      <c r="G112" s="97"/>
    </row>
    <row r="113" spans="1:7" ht="12.75">
      <c r="A113" s="158"/>
      <c r="B113" s="160"/>
      <c r="C113" s="128">
        <v>3040</v>
      </c>
      <c r="D113" s="187" t="s">
        <v>202</v>
      </c>
      <c r="E113" s="146">
        <v>4000</v>
      </c>
      <c r="F113" s="87"/>
      <c r="G113" s="97"/>
    </row>
    <row r="114" spans="1:7" ht="12.75">
      <c r="A114" s="158"/>
      <c r="B114" s="160"/>
      <c r="C114" s="7">
        <v>4010</v>
      </c>
      <c r="D114" s="145" t="s">
        <v>191</v>
      </c>
      <c r="E114" s="146">
        <v>412240</v>
      </c>
      <c r="F114" s="87"/>
      <c r="G114" s="97"/>
    </row>
    <row r="115" spans="1:7" ht="12.75">
      <c r="A115" s="158"/>
      <c r="B115" s="160"/>
      <c r="C115" s="7">
        <v>4040</v>
      </c>
      <c r="D115" s="145" t="s">
        <v>192</v>
      </c>
      <c r="E115" s="146">
        <v>32250</v>
      </c>
      <c r="F115" s="87"/>
      <c r="G115" s="97"/>
    </row>
    <row r="116" spans="1:7" ht="13.5">
      <c r="A116" s="158"/>
      <c r="B116" s="160"/>
      <c r="C116" s="7">
        <v>4110</v>
      </c>
      <c r="D116" s="145" t="s">
        <v>193</v>
      </c>
      <c r="E116" s="146">
        <v>78100</v>
      </c>
      <c r="F116" s="142"/>
      <c r="G116" s="143"/>
    </row>
    <row r="117" spans="1:7" ht="12.75">
      <c r="A117" s="158"/>
      <c r="B117" s="160"/>
      <c r="C117" s="7">
        <v>4120</v>
      </c>
      <c r="D117" s="145" t="s">
        <v>194</v>
      </c>
      <c r="E117" s="146">
        <v>10630</v>
      </c>
      <c r="F117" s="87"/>
      <c r="G117" s="97"/>
    </row>
    <row r="118" spans="1:7" ht="12.75">
      <c r="A118" s="158"/>
      <c r="B118" s="160"/>
      <c r="C118" s="7">
        <v>4210</v>
      </c>
      <c r="D118" s="145" t="s">
        <v>178</v>
      </c>
      <c r="E118" s="146">
        <v>20000</v>
      </c>
      <c r="F118" s="87"/>
      <c r="G118" s="97"/>
    </row>
    <row r="119" spans="1:7" ht="12.75">
      <c r="A119" s="158"/>
      <c r="B119" s="160"/>
      <c r="C119" s="7">
        <v>4240</v>
      </c>
      <c r="D119" s="145" t="s">
        <v>215</v>
      </c>
      <c r="E119" s="146">
        <v>1000</v>
      </c>
      <c r="F119" s="87"/>
      <c r="G119" s="97"/>
    </row>
    <row r="120" spans="1:7" ht="12.75">
      <c r="A120" s="158"/>
      <c r="B120" s="160"/>
      <c r="C120" s="7">
        <v>4260</v>
      </c>
      <c r="D120" s="145" t="s">
        <v>203</v>
      </c>
      <c r="E120" s="146">
        <v>5000</v>
      </c>
      <c r="F120" s="87"/>
      <c r="G120" s="97"/>
    </row>
    <row r="121" spans="1:7" ht="12.75">
      <c r="A121" s="158"/>
      <c r="B121" s="160"/>
      <c r="C121" s="7">
        <v>4300</v>
      </c>
      <c r="D121" s="145" t="s">
        <v>198</v>
      </c>
      <c r="E121" s="146">
        <v>15000</v>
      </c>
      <c r="F121" s="87"/>
      <c r="G121" s="97"/>
    </row>
    <row r="122" spans="1:7" ht="12.75">
      <c r="A122" s="158"/>
      <c r="B122" s="160"/>
      <c r="C122" s="7">
        <v>4410</v>
      </c>
      <c r="D122" s="145" t="s">
        <v>199</v>
      </c>
      <c r="E122" s="146">
        <v>500</v>
      </c>
      <c r="F122" s="87"/>
      <c r="G122" s="97"/>
    </row>
    <row r="123" spans="1:7" ht="12.75">
      <c r="A123" s="158"/>
      <c r="B123" s="160"/>
      <c r="C123" s="7">
        <v>4430</v>
      </c>
      <c r="D123" s="145" t="s">
        <v>173</v>
      </c>
      <c r="E123" s="146">
        <v>500</v>
      </c>
      <c r="F123" s="87"/>
      <c r="G123" s="97"/>
    </row>
    <row r="124" spans="1:7" ht="13.5">
      <c r="A124" s="158"/>
      <c r="B124" s="160"/>
      <c r="C124" s="7">
        <v>4440</v>
      </c>
      <c r="D124" s="145" t="s">
        <v>195</v>
      </c>
      <c r="E124" s="146">
        <v>28013</v>
      </c>
      <c r="F124" s="142"/>
      <c r="G124" s="143"/>
    </row>
    <row r="125" spans="1:7" ht="12.75">
      <c r="A125" s="158"/>
      <c r="B125" s="172">
        <v>80113</v>
      </c>
      <c r="C125" s="148" t="s">
        <v>218</v>
      </c>
      <c r="D125" s="148"/>
      <c r="E125" s="141">
        <f>SUM(E126:E131)</f>
        <v>177400</v>
      </c>
      <c r="F125" s="87"/>
      <c r="G125" s="97"/>
    </row>
    <row r="126" spans="1:7" ht="12.75">
      <c r="A126" s="158"/>
      <c r="B126" s="189"/>
      <c r="C126" s="7">
        <v>4010</v>
      </c>
      <c r="D126" s="145" t="s">
        <v>191</v>
      </c>
      <c r="E126" s="146">
        <v>8000</v>
      </c>
      <c r="F126" s="87"/>
      <c r="G126" s="97"/>
    </row>
    <row r="127" spans="1:7" ht="12.75">
      <c r="A127" s="158"/>
      <c r="B127" s="189"/>
      <c r="C127" s="7">
        <v>4110</v>
      </c>
      <c r="D127" s="145" t="s">
        <v>193</v>
      </c>
      <c r="E127" s="146">
        <v>1500</v>
      </c>
      <c r="F127" s="87"/>
      <c r="G127" s="97"/>
    </row>
    <row r="128" spans="1:7" ht="12.75">
      <c r="A128" s="158"/>
      <c r="B128" s="189"/>
      <c r="C128" s="7">
        <v>4120</v>
      </c>
      <c r="D128" s="145" t="s">
        <v>194</v>
      </c>
      <c r="E128" s="146">
        <v>200</v>
      </c>
      <c r="F128" s="87"/>
      <c r="G128" s="97"/>
    </row>
    <row r="129" spans="1:7" ht="12.75">
      <c r="A129" s="158"/>
      <c r="B129" s="189"/>
      <c r="C129" s="7">
        <v>4210</v>
      </c>
      <c r="D129" s="145" t="s">
        <v>178</v>
      </c>
      <c r="E129" s="146">
        <v>5000</v>
      </c>
      <c r="F129" s="87"/>
      <c r="G129" s="97"/>
    </row>
    <row r="130" spans="1:7" ht="12.75">
      <c r="A130" s="158"/>
      <c r="B130" s="189"/>
      <c r="C130" s="7">
        <v>4300</v>
      </c>
      <c r="D130" s="145" t="s">
        <v>198</v>
      </c>
      <c r="E130" s="146">
        <v>160000</v>
      </c>
      <c r="F130" s="87"/>
      <c r="G130" s="97"/>
    </row>
    <row r="131" spans="1:7" ht="12.75">
      <c r="A131" s="158"/>
      <c r="B131" s="189"/>
      <c r="C131" s="7">
        <v>4430</v>
      </c>
      <c r="D131" s="145" t="s">
        <v>173</v>
      </c>
      <c r="E131" s="146">
        <v>2700</v>
      </c>
      <c r="F131" s="87"/>
      <c r="G131" s="97"/>
    </row>
    <row r="132" spans="1:7" ht="12.75">
      <c r="A132" s="158"/>
      <c r="B132" s="172">
        <v>80146</v>
      </c>
      <c r="C132" s="148" t="s">
        <v>219</v>
      </c>
      <c r="D132" s="148"/>
      <c r="E132" s="186">
        <f>SUM(E133:E134)</f>
        <v>11500</v>
      </c>
      <c r="F132" s="87"/>
      <c r="G132" s="97"/>
    </row>
    <row r="133" spans="1:7" ht="12.75">
      <c r="A133" s="158"/>
      <c r="B133" s="192"/>
      <c r="C133" s="7">
        <v>4300</v>
      </c>
      <c r="D133" s="145" t="s">
        <v>198</v>
      </c>
      <c r="E133" s="146">
        <v>8500</v>
      </c>
      <c r="F133" s="87"/>
      <c r="G133" s="97"/>
    </row>
    <row r="134" spans="1:7" ht="12.75">
      <c r="A134" s="158"/>
      <c r="B134" s="170"/>
      <c r="C134" s="7">
        <v>4410</v>
      </c>
      <c r="D134" s="145" t="s">
        <v>199</v>
      </c>
      <c r="E134" s="146">
        <v>3000</v>
      </c>
      <c r="F134" s="87"/>
      <c r="G134" s="97"/>
    </row>
    <row r="135" spans="1:7" ht="12.75">
      <c r="A135" s="158"/>
      <c r="B135" s="193">
        <v>80195</v>
      </c>
      <c r="C135" s="153" t="s">
        <v>111</v>
      </c>
      <c r="D135" s="153"/>
      <c r="E135" s="186">
        <f>SUM(E136:E136)</f>
        <v>1300</v>
      </c>
      <c r="F135" s="87"/>
      <c r="G135" s="97"/>
    </row>
    <row r="136" spans="1:7" ht="12.75">
      <c r="A136" s="162"/>
      <c r="B136" s="194"/>
      <c r="C136" s="195">
        <v>4440</v>
      </c>
      <c r="D136" s="156" t="s">
        <v>195</v>
      </c>
      <c r="E136" s="146">
        <v>1300</v>
      </c>
      <c r="F136" s="87"/>
      <c r="G136" s="97"/>
    </row>
    <row r="137" spans="1:7" ht="15">
      <c r="A137" s="157">
        <v>851</v>
      </c>
      <c r="B137" s="134" t="s">
        <v>94</v>
      </c>
      <c r="C137" s="134"/>
      <c r="D137" s="134"/>
      <c r="E137" s="135">
        <f>SUM(E138)</f>
        <v>40000</v>
      </c>
      <c r="F137" s="136"/>
      <c r="G137" s="137"/>
    </row>
    <row r="138" spans="1:7" ht="13.5">
      <c r="A138" s="158"/>
      <c r="B138" s="172">
        <v>85154</v>
      </c>
      <c r="C138" s="148" t="s">
        <v>96</v>
      </c>
      <c r="D138" s="148"/>
      <c r="E138" s="141">
        <f>SUM(E139:E142)</f>
        <v>40000</v>
      </c>
      <c r="F138" s="142"/>
      <c r="G138" s="143"/>
    </row>
    <row r="139" spans="1:7" ht="12.75">
      <c r="A139" s="158"/>
      <c r="B139" s="168"/>
      <c r="C139" s="7">
        <v>3030</v>
      </c>
      <c r="D139" s="145" t="s">
        <v>197</v>
      </c>
      <c r="E139" s="146">
        <v>1500</v>
      </c>
      <c r="F139" s="87"/>
      <c r="G139" s="97"/>
    </row>
    <row r="140" spans="1:7" ht="12.75">
      <c r="A140" s="158"/>
      <c r="B140" s="168"/>
      <c r="C140" s="7">
        <v>4210</v>
      </c>
      <c r="D140" s="145" t="s">
        <v>178</v>
      </c>
      <c r="E140" s="146">
        <v>7000</v>
      </c>
      <c r="F140" s="87"/>
      <c r="G140" s="97"/>
    </row>
    <row r="141" spans="1:7" ht="12.75">
      <c r="A141" s="158"/>
      <c r="B141" s="168"/>
      <c r="C141" s="7">
        <v>4300</v>
      </c>
      <c r="D141" s="145" t="s">
        <v>198</v>
      </c>
      <c r="E141" s="146">
        <v>30500</v>
      </c>
      <c r="F141" s="87"/>
      <c r="G141" s="97"/>
    </row>
    <row r="142" spans="1:7" ht="12.75">
      <c r="A142" s="158"/>
      <c r="B142" s="170"/>
      <c r="C142" s="7">
        <v>4410</v>
      </c>
      <c r="D142" s="145" t="s">
        <v>199</v>
      </c>
      <c r="E142" s="146">
        <v>1000</v>
      </c>
      <c r="F142" s="87"/>
      <c r="G142" s="97"/>
    </row>
    <row r="143" spans="1:7" ht="13.5">
      <c r="A143" s="157">
        <v>852</v>
      </c>
      <c r="B143" s="134" t="s">
        <v>100</v>
      </c>
      <c r="C143" s="134"/>
      <c r="D143" s="134"/>
      <c r="E143" s="196">
        <f>SUM(E155,E157,E159,E161,E171,E144)</f>
        <v>1307500</v>
      </c>
      <c r="F143" s="87"/>
      <c r="G143" s="97"/>
    </row>
    <row r="144" spans="1:7" ht="24.75">
      <c r="A144" s="197"/>
      <c r="B144" s="17" t="s">
        <v>101</v>
      </c>
      <c r="C144" s="26" t="s">
        <v>102</v>
      </c>
      <c r="D144" s="26"/>
      <c r="E144" s="19">
        <f>SUM(E145:E154)</f>
        <v>931000</v>
      </c>
      <c r="F144" s="87"/>
      <c r="G144" s="97"/>
    </row>
    <row r="145" spans="1:7" ht="13.5">
      <c r="A145" s="197"/>
      <c r="B145" s="27"/>
      <c r="C145" s="128">
        <v>3040</v>
      </c>
      <c r="D145" s="187" t="s">
        <v>202</v>
      </c>
      <c r="E145" s="24">
        <v>600</v>
      </c>
      <c r="F145" s="87"/>
      <c r="G145" s="97"/>
    </row>
    <row r="146" spans="1:7" ht="13.5">
      <c r="A146" s="197"/>
      <c r="B146" s="27"/>
      <c r="C146" s="128">
        <v>3110</v>
      </c>
      <c r="D146" s="145" t="s">
        <v>220</v>
      </c>
      <c r="E146" s="151">
        <v>898970</v>
      </c>
      <c r="F146" s="87"/>
      <c r="G146" s="97"/>
    </row>
    <row r="147" spans="1:7" ht="13.5">
      <c r="A147" s="197"/>
      <c r="B147" s="27"/>
      <c r="C147" s="7">
        <v>4010</v>
      </c>
      <c r="D147" s="145" t="s">
        <v>191</v>
      </c>
      <c r="E147" s="24">
        <v>19200</v>
      </c>
      <c r="F147" s="87"/>
      <c r="G147" s="97"/>
    </row>
    <row r="148" spans="1:7" ht="13.5">
      <c r="A148" s="197"/>
      <c r="B148" s="27"/>
      <c r="C148" s="7">
        <v>4040</v>
      </c>
      <c r="D148" s="145" t="s">
        <v>192</v>
      </c>
      <c r="E148" s="151">
        <v>1400</v>
      </c>
      <c r="F148" s="87"/>
      <c r="G148" s="97"/>
    </row>
    <row r="149" spans="1:7" ht="13.5">
      <c r="A149" s="197"/>
      <c r="B149" s="27"/>
      <c r="C149" s="7">
        <v>4110</v>
      </c>
      <c r="D149" s="145" t="s">
        <v>193</v>
      </c>
      <c r="E149" s="24">
        <v>3750</v>
      </c>
      <c r="F149" s="87"/>
      <c r="G149" s="97"/>
    </row>
    <row r="150" spans="1:7" ht="13.5">
      <c r="A150" s="197"/>
      <c r="B150" s="27"/>
      <c r="C150" s="7">
        <v>4120</v>
      </c>
      <c r="D150" s="145" t="s">
        <v>194</v>
      </c>
      <c r="E150" s="24">
        <v>510</v>
      </c>
      <c r="F150" s="198"/>
      <c r="G150" s="97"/>
    </row>
    <row r="151" spans="1:7" ht="13.5">
      <c r="A151" s="197"/>
      <c r="B151" s="27"/>
      <c r="C151" s="7">
        <v>4210</v>
      </c>
      <c r="D151" s="145" t="s">
        <v>178</v>
      </c>
      <c r="E151" s="24">
        <v>500</v>
      </c>
      <c r="F151" s="198"/>
      <c r="G151" s="97"/>
    </row>
    <row r="152" spans="1:7" ht="13.5">
      <c r="A152" s="197"/>
      <c r="B152" s="199"/>
      <c r="C152" s="7">
        <v>4300</v>
      </c>
      <c r="D152" s="145" t="s">
        <v>198</v>
      </c>
      <c r="E152" s="161">
        <v>5000</v>
      </c>
      <c r="F152" s="198"/>
      <c r="G152" s="97"/>
    </row>
    <row r="153" spans="1:7" ht="13.5">
      <c r="A153" s="197"/>
      <c r="B153" s="199"/>
      <c r="C153" s="7">
        <v>4410</v>
      </c>
      <c r="D153" s="145" t="s">
        <v>199</v>
      </c>
      <c r="E153" s="161">
        <v>200</v>
      </c>
      <c r="F153" s="198"/>
      <c r="G153" s="97"/>
    </row>
    <row r="154" spans="1:7" ht="13.5">
      <c r="A154" s="197"/>
      <c r="B154" s="199"/>
      <c r="C154" s="7">
        <v>4440</v>
      </c>
      <c r="D154" s="145" t="s">
        <v>195</v>
      </c>
      <c r="E154" s="161">
        <v>870</v>
      </c>
      <c r="F154" s="198"/>
      <c r="G154" s="97"/>
    </row>
    <row r="155" spans="1:7" ht="36.75">
      <c r="A155" s="200"/>
      <c r="B155" s="139" t="s">
        <v>103</v>
      </c>
      <c r="C155" s="201" t="s">
        <v>104</v>
      </c>
      <c r="D155" s="201"/>
      <c r="E155" s="141">
        <f>SUM(E156)</f>
        <v>4000</v>
      </c>
      <c r="F155" s="87"/>
      <c r="G155" s="97"/>
    </row>
    <row r="156" spans="1:7" ht="15">
      <c r="A156" s="200"/>
      <c r="B156" s="202"/>
      <c r="C156" s="203" t="s">
        <v>221</v>
      </c>
      <c r="D156" s="204" t="s">
        <v>222</v>
      </c>
      <c r="E156" s="151">
        <v>4000</v>
      </c>
      <c r="F156" s="87"/>
      <c r="G156" s="97"/>
    </row>
    <row r="157" spans="1:7" ht="12.75">
      <c r="A157" s="158"/>
      <c r="B157" s="173">
        <v>85214</v>
      </c>
      <c r="C157" s="140" t="s">
        <v>223</v>
      </c>
      <c r="D157" s="140"/>
      <c r="E157" s="186">
        <f>SUM(E158:E158)</f>
        <v>150000</v>
      </c>
      <c r="F157" s="87"/>
      <c r="G157" s="97"/>
    </row>
    <row r="158" spans="1:7" ht="12.75">
      <c r="A158" s="158"/>
      <c r="B158" s="149"/>
      <c r="C158" s="128">
        <v>3110</v>
      </c>
      <c r="D158" s="145" t="s">
        <v>220</v>
      </c>
      <c r="E158" s="151">
        <v>150000</v>
      </c>
      <c r="F158" s="87"/>
      <c r="G158" s="97"/>
    </row>
    <row r="159" spans="1:7" ht="12.75">
      <c r="A159" s="158"/>
      <c r="B159" s="165" t="s">
        <v>224</v>
      </c>
      <c r="C159" s="205" t="s">
        <v>225</v>
      </c>
      <c r="D159" s="205"/>
      <c r="E159" s="141">
        <f>SUM(E160)</f>
        <v>105000</v>
      </c>
      <c r="F159" s="87"/>
      <c r="G159" s="97"/>
    </row>
    <row r="160" spans="1:7" ht="12.75">
      <c r="A160" s="158"/>
      <c r="B160" s="206"/>
      <c r="C160" s="128">
        <v>3110</v>
      </c>
      <c r="D160" s="145" t="s">
        <v>220</v>
      </c>
      <c r="E160" s="151">
        <v>105000</v>
      </c>
      <c r="F160" s="87"/>
      <c r="G160" s="97"/>
    </row>
    <row r="161" spans="1:7" ht="12.75">
      <c r="A161" s="158"/>
      <c r="B161" s="173">
        <v>85219</v>
      </c>
      <c r="C161" s="148" t="s">
        <v>110</v>
      </c>
      <c r="D161" s="148"/>
      <c r="E161" s="186">
        <f>SUM(E162:E170)</f>
        <v>88500</v>
      </c>
      <c r="F161" s="87"/>
      <c r="G161" s="97"/>
    </row>
    <row r="162" spans="1:7" ht="12.75">
      <c r="A162" s="158"/>
      <c r="B162" s="171"/>
      <c r="C162" s="128">
        <v>3040</v>
      </c>
      <c r="D162" s="187" t="s">
        <v>202</v>
      </c>
      <c r="E162" s="146">
        <v>1900</v>
      </c>
      <c r="F162" s="87"/>
      <c r="G162" s="97"/>
    </row>
    <row r="163" spans="1:7" ht="12.75">
      <c r="A163" s="158"/>
      <c r="B163" s="199"/>
      <c r="C163" s="7">
        <v>4010</v>
      </c>
      <c r="D163" s="145" t="s">
        <v>191</v>
      </c>
      <c r="E163" s="146">
        <v>62600</v>
      </c>
      <c r="F163" s="87"/>
      <c r="G163" s="97"/>
    </row>
    <row r="164" spans="1:7" ht="12.75">
      <c r="A164" s="158"/>
      <c r="B164" s="199"/>
      <c r="C164" s="7">
        <v>4040</v>
      </c>
      <c r="D164" s="145" t="s">
        <v>192</v>
      </c>
      <c r="E164" s="146">
        <v>4810</v>
      </c>
      <c r="F164" s="87"/>
      <c r="G164" s="97"/>
    </row>
    <row r="165" spans="1:7" ht="12.75">
      <c r="A165" s="158"/>
      <c r="B165" s="199"/>
      <c r="C165" s="7">
        <v>4110</v>
      </c>
      <c r="D165" s="145" t="s">
        <v>193</v>
      </c>
      <c r="E165" s="146">
        <v>12300</v>
      </c>
      <c r="F165" s="87"/>
      <c r="G165" s="97"/>
    </row>
    <row r="166" spans="1:7" ht="12.75">
      <c r="A166" s="158"/>
      <c r="B166" s="199"/>
      <c r="C166" s="7">
        <v>4120</v>
      </c>
      <c r="D166" s="145" t="s">
        <v>194</v>
      </c>
      <c r="E166" s="146">
        <v>1650</v>
      </c>
      <c r="F166" s="87"/>
      <c r="G166" s="97"/>
    </row>
    <row r="167" spans="1:7" ht="12.75">
      <c r="A167" s="158"/>
      <c r="B167" s="199"/>
      <c r="C167" s="7">
        <v>4210</v>
      </c>
      <c r="D167" s="145" t="s">
        <v>178</v>
      </c>
      <c r="E167" s="146">
        <v>1000</v>
      </c>
      <c r="F167" s="87"/>
      <c r="G167" s="97"/>
    </row>
    <row r="168" spans="1:7" ht="12.75">
      <c r="A168" s="158"/>
      <c r="B168" s="199"/>
      <c r="C168" s="7">
        <v>4300</v>
      </c>
      <c r="D168" s="145" t="s">
        <v>198</v>
      </c>
      <c r="E168" s="161">
        <v>1000</v>
      </c>
      <c r="F168" s="87"/>
      <c r="G168" s="97"/>
    </row>
    <row r="169" spans="1:7" ht="12.75">
      <c r="A169" s="158"/>
      <c r="B169" s="199"/>
      <c r="C169" s="7">
        <v>4410</v>
      </c>
      <c r="D169" s="145" t="s">
        <v>199</v>
      </c>
      <c r="E169" s="146">
        <v>1500</v>
      </c>
      <c r="F169" s="87"/>
      <c r="G169" s="97"/>
    </row>
    <row r="170" spans="1:7" ht="12.75">
      <c r="A170" s="158"/>
      <c r="B170" s="207"/>
      <c r="C170" s="7">
        <v>4440</v>
      </c>
      <c r="D170" s="145" t="s">
        <v>195</v>
      </c>
      <c r="E170" s="146">
        <v>1740</v>
      </c>
      <c r="F170" s="87"/>
      <c r="G170" s="97"/>
    </row>
    <row r="171" spans="1:7" ht="12.75">
      <c r="A171" s="158"/>
      <c r="B171" s="172">
        <v>85295</v>
      </c>
      <c r="C171" s="148" t="s">
        <v>111</v>
      </c>
      <c r="D171" s="148"/>
      <c r="E171" s="186">
        <f>SUM(E172)</f>
        <v>29000</v>
      </c>
      <c r="F171" s="87"/>
      <c r="G171" s="97"/>
    </row>
    <row r="172" spans="1:7" ht="12.75">
      <c r="A172" s="162"/>
      <c r="B172" s="190"/>
      <c r="C172" s="7">
        <v>3110</v>
      </c>
      <c r="D172" s="145" t="s">
        <v>220</v>
      </c>
      <c r="E172" s="151">
        <v>29000</v>
      </c>
      <c r="F172" s="87"/>
      <c r="G172" s="97"/>
    </row>
    <row r="173" spans="1:7" ht="13.5">
      <c r="A173" s="157">
        <v>854</v>
      </c>
      <c r="B173" s="134" t="s">
        <v>226</v>
      </c>
      <c r="C173" s="134"/>
      <c r="D173" s="134"/>
      <c r="E173" s="135">
        <f>SUM(E174)</f>
        <v>30676</v>
      </c>
      <c r="F173" s="87"/>
      <c r="G173" s="97"/>
    </row>
    <row r="174" spans="1:7" ht="12.75">
      <c r="A174" s="158"/>
      <c r="B174" s="173">
        <v>85401</v>
      </c>
      <c r="C174" s="148" t="s">
        <v>227</v>
      </c>
      <c r="D174" s="148"/>
      <c r="E174" s="141">
        <f>SUM(E175:E181)</f>
        <v>30676</v>
      </c>
      <c r="F174" s="87"/>
      <c r="G174" s="97"/>
    </row>
    <row r="175" spans="1:7" ht="13.5">
      <c r="A175" s="158"/>
      <c r="B175" s="171"/>
      <c r="C175" s="7">
        <v>3020</v>
      </c>
      <c r="D175" s="145" t="s">
        <v>201</v>
      </c>
      <c r="E175" s="146">
        <v>530</v>
      </c>
      <c r="F175" s="142"/>
      <c r="G175" s="143"/>
    </row>
    <row r="176" spans="1:7" ht="13.5">
      <c r="A176" s="158"/>
      <c r="B176" s="171"/>
      <c r="C176" s="128">
        <v>3040</v>
      </c>
      <c r="D176" s="187" t="s">
        <v>202</v>
      </c>
      <c r="E176" s="146">
        <v>300</v>
      </c>
      <c r="F176" s="142"/>
      <c r="G176" s="143"/>
    </row>
    <row r="177" spans="1:7" ht="12.75">
      <c r="A177" s="158"/>
      <c r="B177" s="171"/>
      <c r="C177" s="7">
        <v>4010</v>
      </c>
      <c r="D177" s="145" t="s">
        <v>191</v>
      </c>
      <c r="E177" s="146">
        <v>22800</v>
      </c>
      <c r="F177" s="87"/>
      <c r="G177" s="97"/>
    </row>
    <row r="178" spans="1:7" ht="12.75">
      <c r="A178" s="158"/>
      <c r="B178" s="171"/>
      <c r="C178" s="7">
        <v>4040</v>
      </c>
      <c r="D178" s="145" t="s">
        <v>192</v>
      </c>
      <c r="E178" s="146">
        <v>1380</v>
      </c>
      <c r="F178" s="87"/>
      <c r="G178" s="97"/>
    </row>
    <row r="179" spans="1:7" ht="15">
      <c r="A179" s="158"/>
      <c r="B179" s="171"/>
      <c r="C179" s="7">
        <v>4110</v>
      </c>
      <c r="D179" s="145" t="s">
        <v>193</v>
      </c>
      <c r="E179" s="146">
        <v>3270</v>
      </c>
      <c r="F179" s="136"/>
      <c r="G179" s="137"/>
    </row>
    <row r="180" spans="1:7" ht="13.5">
      <c r="A180" s="158"/>
      <c r="B180" s="171"/>
      <c r="C180" s="7">
        <v>4120</v>
      </c>
      <c r="D180" s="145" t="s">
        <v>194</v>
      </c>
      <c r="E180" s="146">
        <v>450</v>
      </c>
      <c r="F180" s="142"/>
      <c r="G180" s="143"/>
    </row>
    <row r="181" spans="1:7" ht="12.75">
      <c r="A181" s="158"/>
      <c r="B181" s="149"/>
      <c r="C181" s="7">
        <v>4440</v>
      </c>
      <c r="D181" s="145" t="s">
        <v>195</v>
      </c>
      <c r="E181" s="146">
        <v>1946</v>
      </c>
      <c r="F181" s="87"/>
      <c r="G181" s="97"/>
    </row>
    <row r="182" spans="1:7" ht="13.5">
      <c r="A182" s="157">
        <v>900</v>
      </c>
      <c r="B182" s="134" t="s">
        <v>113</v>
      </c>
      <c r="C182" s="134"/>
      <c r="D182" s="134"/>
      <c r="E182" s="135">
        <f>SUM(E183,E194,E196,E203,E201)</f>
        <v>700947</v>
      </c>
      <c r="F182" s="87"/>
      <c r="G182" s="97"/>
    </row>
    <row r="183" spans="1:7" ht="12.75">
      <c r="A183" s="158"/>
      <c r="B183" s="173">
        <v>90003</v>
      </c>
      <c r="C183" s="148" t="s">
        <v>228</v>
      </c>
      <c r="D183" s="148"/>
      <c r="E183" s="141">
        <f>SUM(E184:E193)</f>
        <v>231740</v>
      </c>
      <c r="F183" s="87"/>
      <c r="G183" s="97"/>
    </row>
    <row r="184" spans="1:7" ht="12.75">
      <c r="A184" s="158"/>
      <c r="B184" s="171"/>
      <c r="C184" s="7">
        <v>3020</v>
      </c>
      <c r="D184" s="145" t="s">
        <v>201</v>
      </c>
      <c r="E184" s="151">
        <v>300</v>
      </c>
      <c r="F184" s="87"/>
      <c r="G184" s="97"/>
    </row>
    <row r="185" spans="1:7" ht="12.75">
      <c r="A185" s="158"/>
      <c r="B185" s="171"/>
      <c r="C185" s="128">
        <v>3040</v>
      </c>
      <c r="D185" s="187" t="s">
        <v>202</v>
      </c>
      <c r="E185" s="151">
        <v>500</v>
      </c>
      <c r="F185" s="87"/>
      <c r="G185" s="97"/>
    </row>
    <row r="186" spans="1:7" ht="12.75">
      <c r="A186" s="158"/>
      <c r="B186" s="199"/>
      <c r="C186" s="7">
        <v>4010</v>
      </c>
      <c r="D186" s="145" t="s">
        <v>191</v>
      </c>
      <c r="E186" s="146">
        <v>37400</v>
      </c>
      <c r="F186" s="87"/>
      <c r="G186" s="97"/>
    </row>
    <row r="187" spans="1:7" ht="12.75">
      <c r="A187" s="158"/>
      <c r="B187" s="199"/>
      <c r="C187" s="7">
        <v>4040</v>
      </c>
      <c r="D187" s="145" t="s">
        <v>192</v>
      </c>
      <c r="E187" s="146">
        <v>3000</v>
      </c>
      <c r="F187" s="87"/>
      <c r="G187" s="97"/>
    </row>
    <row r="188" spans="1:7" ht="12.75">
      <c r="A188" s="158"/>
      <c r="B188" s="199"/>
      <c r="C188" s="7">
        <v>4110</v>
      </c>
      <c r="D188" s="145" t="s">
        <v>193</v>
      </c>
      <c r="E188" s="146">
        <v>6800</v>
      </c>
      <c r="F188" s="87"/>
      <c r="G188" s="97"/>
    </row>
    <row r="189" spans="1:7" ht="15">
      <c r="A189" s="158"/>
      <c r="B189" s="199"/>
      <c r="C189" s="7">
        <v>4120</v>
      </c>
      <c r="D189" s="145" t="s">
        <v>194</v>
      </c>
      <c r="E189" s="146">
        <v>1000</v>
      </c>
      <c r="F189" s="136"/>
      <c r="G189" s="137"/>
    </row>
    <row r="190" spans="1:7" ht="15">
      <c r="A190" s="158"/>
      <c r="B190" s="199"/>
      <c r="C190" s="7">
        <v>4210</v>
      </c>
      <c r="D190" s="145" t="s">
        <v>178</v>
      </c>
      <c r="E190" s="146">
        <v>1000</v>
      </c>
      <c r="F190" s="136"/>
      <c r="G190" s="137"/>
    </row>
    <row r="191" spans="1:7" ht="13.5">
      <c r="A191" s="158"/>
      <c r="B191" s="199"/>
      <c r="C191" s="7">
        <v>4260</v>
      </c>
      <c r="D191" s="145" t="s">
        <v>203</v>
      </c>
      <c r="E191" s="146">
        <v>20000</v>
      </c>
      <c r="F191" s="142"/>
      <c r="G191" s="143"/>
    </row>
    <row r="192" spans="1:7" ht="12.75">
      <c r="A192" s="158"/>
      <c r="B192" s="199"/>
      <c r="C192" s="7">
        <v>4300</v>
      </c>
      <c r="D192" s="145" t="s">
        <v>185</v>
      </c>
      <c r="E192" s="146">
        <v>160000</v>
      </c>
      <c r="F192" s="159"/>
      <c r="G192" s="208"/>
    </row>
    <row r="193" spans="1:7" ht="12.75">
      <c r="A193" s="158"/>
      <c r="B193" s="199"/>
      <c r="C193" s="7">
        <v>4440</v>
      </c>
      <c r="D193" s="145" t="s">
        <v>195</v>
      </c>
      <c r="E193" s="146">
        <v>1740</v>
      </c>
      <c r="F193" s="159"/>
      <c r="G193" s="208"/>
    </row>
    <row r="194" spans="1:7" ht="12.75">
      <c r="A194" s="158"/>
      <c r="B194" s="172">
        <v>90004</v>
      </c>
      <c r="C194" s="148" t="s">
        <v>229</v>
      </c>
      <c r="D194" s="148"/>
      <c r="E194" s="141">
        <f>SUM(E195)</f>
        <v>3000</v>
      </c>
      <c r="F194" s="159"/>
      <c r="G194" s="208"/>
    </row>
    <row r="195" spans="1:7" ht="12.75">
      <c r="A195" s="158"/>
      <c r="B195" s="189"/>
      <c r="C195" s="7">
        <v>4210</v>
      </c>
      <c r="D195" s="145" t="s">
        <v>178</v>
      </c>
      <c r="E195" s="146">
        <v>3000</v>
      </c>
      <c r="F195" s="159"/>
      <c r="G195" s="208"/>
    </row>
    <row r="196" spans="1:7" ht="12.75">
      <c r="A196" s="209"/>
      <c r="B196" s="173">
        <v>90015</v>
      </c>
      <c r="C196" s="148" t="s">
        <v>230</v>
      </c>
      <c r="D196" s="148"/>
      <c r="E196" s="141">
        <f>SUM(E197:E200)</f>
        <v>70000</v>
      </c>
      <c r="F196" s="159"/>
      <c r="G196" s="208"/>
    </row>
    <row r="197" spans="1:7" ht="12.75">
      <c r="A197" s="209"/>
      <c r="B197" s="199"/>
      <c r="C197" s="128">
        <v>4260</v>
      </c>
      <c r="D197" s="145" t="s">
        <v>203</v>
      </c>
      <c r="E197" s="146">
        <v>30000</v>
      </c>
      <c r="F197" s="87"/>
      <c r="G197" s="97"/>
    </row>
    <row r="198" spans="1:7" ht="12.75">
      <c r="A198" s="209"/>
      <c r="B198" s="199"/>
      <c r="C198" s="128">
        <v>4270</v>
      </c>
      <c r="D198" s="145" t="s">
        <v>231</v>
      </c>
      <c r="E198" s="146">
        <v>5000</v>
      </c>
      <c r="F198" s="87"/>
      <c r="G198" s="97"/>
    </row>
    <row r="199" spans="1:7" ht="13.5">
      <c r="A199" s="209"/>
      <c r="B199" s="199"/>
      <c r="C199" s="7">
        <v>4300</v>
      </c>
      <c r="D199" s="145" t="s">
        <v>185</v>
      </c>
      <c r="E199" s="146">
        <v>5000</v>
      </c>
      <c r="F199" s="142"/>
      <c r="G199" s="143"/>
    </row>
    <row r="200" spans="1:7" ht="13.5">
      <c r="A200" s="209"/>
      <c r="B200" s="207"/>
      <c r="C200" s="7">
        <v>6050</v>
      </c>
      <c r="D200" s="145" t="s">
        <v>165</v>
      </c>
      <c r="E200" s="146">
        <v>30000</v>
      </c>
      <c r="F200" s="142"/>
      <c r="G200" s="143"/>
    </row>
    <row r="201" spans="1:7" ht="24.75">
      <c r="A201" s="209"/>
      <c r="B201" s="210">
        <v>90019</v>
      </c>
      <c r="C201" s="26" t="s">
        <v>232</v>
      </c>
      <c r="D201" s="26"/>
      <c r="E201" s="211">
        <f>SUM(E202)</f>
        <v>10000</v>
      </c>
      <c r="F201" s="142"/>
      <c r="G201" s="143"/>
    </row>
    <row r="202" spans="1:7" ht="13.5">
      <c r="A202" s="209"/>
      <c r="B202" s="212"/>
      <c r="C202" s="195">
        <v>4300</v>
      </c>
      <c r="D202" s="159" t="s">
        <v>185</v>
      </c>
      <c r="E202" s="146">
        <v>10000</v>
      </c>
      <c r="F202" s="142"/>
      <c r="G202" s="143"/>
    </row>
    <row r="203" spans="1:7" ht="12.75">
      <c r="A203" s="158"/>
      <c r="B203" s="192">
        <v>90095</v>
      </c>
      <c r="C203" s="148" t="s">
        <v>111</v>
      </c>
      <c r="D203" s="148"/>
      <c r="E203" s="141">
        <f>SUM(E204:E214)</f>
        <v>386207</v>
      </c>
      <c r="F203" s="87"/>
      <c r="G203" s="97"/>
    </row>
    <row r="204" spans="1:7" ht="12.75">
      <c r="A204" s="158"/>
      <c r="B204" s="192"/>
      <c r="C204" s="7">
        <v>3020</v>
      </c>
      <c r="D204" s="145" t="s">
        <v>201</v>
      </c>
      <c r="E204" s="24">
        <v>400</v>
      </c>
      <c r="F204" s="87"/>
      <c r="G204" s="97"/>
    </row>
    <row r="205" spans="1:7" ht="13.5">
      <c r="A205" s="158"/>
      <c r="B205" s="192"/>
      <c r="C205" s="7">
        <v>4010</v>
      </c>
      <c r="D205" s="145" t="s">
        <v>191</v>
      </c>
      <c r="E205" s="24">
        <v>7000</v>
      </c>
      <c r="F205" s="142"/>
      <c r="G205" s="143"/>
    </row>
    <row r="206" spans="1:7" ht="13.5">
      <c r="A206" s="158"/>
      <c r="B206" s="192"/>
      <c r="C206" s="7">
        <v>4040</v>
      </c>
      <c r="D206" s="145" t="s">
        <v>192</v>
      </c>
      <c r="E206" s="24">
        <v>1600</v>
      </c>
      <c r="F206" s="142"/>
      <c r="G206" s="143"/>
    </row>
    <row r="207" spans="1:7" ht="13.5">
      <c r="A207" s="158"/>
      <c r="B207" s="192"/>
      <c r="C207" s="7">
        <v>4110</v>
      </c>
      <c r="D207" s="145" t="s">
        <v>193</v>
      </c>
      <c r="E207" s="24">
        <v>1000</v>
      </c>
      <c r="F207" s="142"/>
      <c r="G207" s="143"/>
    </row>
    <row r="208" spans="1:7" ht="13.5">
      <c r="A208" s="158"/>
      <c r="B208" s="189"/>
      <c r="C208" s="7">
        <v>4120</v>
      </c>
      <c r="D208" s="145" t="s">
        <v>194</v>
      </c>
      <c r="E208" s="24">
        <v>100</v>
      </c>
      <c r="F208" s="142"/>
      <c r="G208" s="143"/>
    </row>
    <row r="209" spans="1:7" ht="13.5">
      <c r="A209" s="158"/>
      <c r="B209" s="189"/>
      <c r="C209" s="155">
        <v>4170</v>
      </c>
      <c r="D209" s="159" t="s">
        <v>177</v>
      </c>
      <c r="E209" s="24">
        <v>8000</v>
      </c>
      <c r="F209" s="142"/>
      <c r="G209" s="143"/>
    </row>
    <row r="210" spans="1:7" ht="12.75">
      <c r="A210" s="158"/>
      <c r="B210" s="189"/>
      <c r="C210" s="7">
        <v>4210</v>
      </c>
      <c r="D210" s="145" t="s">
        <v>178</v>
      </c>
      <c r="E210" s="24">
        <v>30000</v>
      </c>
      <c r="F210" s="87"/>
      <c r="G210" s="97"/>
    </row>
    <row r="211" spans="1:7" ht="13.5">
      <c r="A211" s="158"/>
      <c r="B211" s="189"/>
      <c r="C211" s="7">
        <v>4260</v>
      </c>
      <c r="D211" s="145" t="s">
        <v>203</v>
      </c>
      <c r="E211" s="161">
        <v>8000</v>
      </c>
      <c r="F211" s="142"/>
      <c r="G211" s="143"/>
    </row>
    <row r="212" spans="1:7" ht="13.5">
      <c r="A212" s="158"/>
      <c r="B212" s="189"/>
      <c r="C212" s="7">
        <v>4300</v>
      </c>
      <c r="D212" s="145" t="s">
        <v>185</v>
      </c>
      <c r="E212" s="161">
        <v>115000</v>
      </c>
      <c r="F212" s="142"/>
      <c r="G212" s="143"/>
    </row>
    <row r="213" spans="1:7" ht="13.5">
      <c r="A213" s="158"/>
      <c r="B213" s="168"/>
      <c r="C213" s="7">
        <v>4430</v>
      </c>
      <c r="D213" s="145" t="s">
        <v>233</v>
      </c>
      <c r="E213" s="24">
        <v>10000</v>
      </c>
      <c r="F213" s="142"/>
      <c r="G213" s="143"/>
    </row>
    <row r="214" spans="1:7" ht="13.5">
      <c r="A214" s="158"/>
      <c r="B214" s="168"/>
      <c r="C214" s="7">
        <v>6050</v>
      </c>
      <c r="D214" s="145" t="s">
        <v>165</v>
      </c>
      <c r="E214" s="146">
        <v>205107</v>
      </c>
      <c r="F214" s="142"/>
      <c r="G214" s="143"/>
    </row>
    <row r="215" spans="1:7" ht="13.5">
      <c r="A215" s="157">
        <v>921</v>
      </c>
      <c r="B215" s="134" t="s">
        <v>234</v>
      </c>
      <c r="C215" s="134"/>
      <c r="D215" s="134"/>
      <c r="E215" s="196">
        <f>SUM(E216,E218)</f>
        <v>235000</v>
      </c>
      <c r="F215" s="142"/>
      <c r="G215" s="143"/>
    </row>
    <row r="216" spans="1:7" ht="12.75">
      <c r="A216" s="158"/>
      <c r="B216" s="172">
        <v>92109</v>
      </c>
      <c r="C216" s="148" t="s">
        <v>235</v>
      </c>
      <c r="D216" s="148"/>
      <c r="E216" s="186">
        <f>SUM(E217)</f>
        <v>170000</v>
      </c>
      <c r="F216" s="159"/>
      <c r="G216" s="208"/>
    </row>
    <row r="217" spans="1:7" ht="12.75">
      <c r="A217" s="158"/>
      <c r="B217" s="190"/>
      <c r="C217" s="195">
        <v>2480</v>
      </c>
      <c r="D217" s="213" t="s">
        <v>236</v>
      </c>
      <c r="E217" s="146">
        <v>170000</v>
      </c>
      <c r="F217" s="159"/>
      <c r="G217" s="208"/>
    </row>
    <row r="218" spans="1:7" ht="12.75">
      <c r="A218" s="158"/>
      <c r="B218" s="172">
        <v>92116</v>
      </c>
      <c r="C218" s="148" t="s">
        <v>237</v>
      </c>
      <c r="D218" s="148"/>
      <c r="E218" s="141">
        <f>SUM(E219)</f>
        <v>65000</v>
      </c>
      <c r="F218" s="159"/>
      <c r="G218" s="208"/>
    </row>
    <row r="219" spans="1:7" ht="12.75">
      <c r="A219" s="162"/>
      <c r="B219" s="190"/>
      <c r="C219" s="195">
        <v>2480</v>
      </c>
      <c r="D219" s="213" t="s">
        <v>236</v>
      </c>
      <c r="E219" s="146">
        <v>65000</v>
      </c>
      <c r="F219" s="159"/>
      <c r="G219" s="208"/>
    </row>
    <row r="220" spans="1:7" ht="13.5">
      <c r="A220" s="157">
        <v>926</v>
      </c>
      <c r="B220" s="134" t="s">
        <v>238</v>
      </c>
      <c r="C220" s="134"/>
      <c r="D220" s="134"/>
      <c r="E220" s="135">
        <f>SUM(E221)</f>
        <v>28000</v>
      </c>
      <c r="F220" s="159"/>
      <c r="G220" s="208"/>
    </row>
    <row r="221" spans="1:7" ht="15">
      <c r="A221" s="158"/>
      <c r="B221" s="172">
        <v>92695</v>
      </c>
      <c r="C221" s="148" t="s">
        <v>111</v>
      </c>
      <c r="D221" s="148"/>
      <c r="E221" s="141">
        <f>SUM(E222)</f>
        <v>28000</v>
      </c>
      <c r="F221" s="136"/>
      <c r="G221" s="137"/>
    </row>
    <row r="222" spans="1:7" ht="24.75">
      <c r="A222" s="214"/>
      <c r="B222" s="215"/>
      <c r="C222" s="216">
        <v>2820</v>
      </c>
      <c r="D222" s="217" t="s">
        <v>239</v>
      </c>
      <c r="E222" s="218">
        <f>25000+3000</f>
        <v>28000</v>
      </c>
      <c r="F222" s="218"/>
      <c r="G222" s="143"/>
    </row>
    <row r="223" spans="1:7" ht="17.25">
      <c r="A223" s="219" t="s">
        <v>240</v>
      </c>
      <c r="B223" s="219"/>
      <c r="C223" s="219"/>
      <c r="D223" s="219"/>
      <c r="E223" s="220">
        <f>SUM(E220,E215,E182,E173,E143,E137,E87,E84,E81,E78,E67,E64,E32,E38,E24,E18,E15,E10,E35)</f>
        <v>6030678</v>
      </c>
      <c r="F223" s="220"/>
      <c r="G223" s="97"/>
    </row>
    <row r="224" spans="1:7" ht="12.75">
      <c r="A224" s="120"/>
      <c r="B224" s="97"/>
      <c r="C224" s="97"/>
      <c r="D224" s="87" t="s">
        <v>241</v>
      </c>
      <c r="E224" s="151"/>
      <c r="F224" s="87"/>
      <c r="G224" s="97"/>
    </row>
    <row r="225" spans="1:7" ht="12.75">
      <c r="A225" s="120"/>
      <c r="B225" s="97"/>
      <c r="C225" s="97"/>
      <c r="D225" s="87" t="s">
        <v>242</v>
      </c>
      <c r="E225" s="151">
        <f>E223-E230</f>
        <v>5288121</v>
      </c>
      <c r="F225" s="87"/>
      <c r="G225" s="97"/>
    </row>
    <row r="226" spans="1:7" ht="12.75">
      <c r="A226" s="120"/>
      <c r="B226" s="97"/>
      <c r="C226" s="97"/>
      <c r="D226" s="221" t="s">
        <v>243</v>
      </c>
      <c r="E226" s="151">
        <f>E205+E206+E207+E208+E186+E187+E188+E189+E177+E178+E179+E180+E163+E164+E165+E166+E147+E148+E149+E126+E127+E128+E114+E115+E116+E117+E105+E106+E107+E108+E91+E92+E93+E94+E53+E54+E55+E56+E40+E41+E42+E43</f>
        <v>2504370</v>
      </c>
      <c r="F226" s="87"/>
      <c r="G226" s="97"/>
    </row>
    <row r="227" spans="1:7" ht="12.75">
      <c r="A227" s="120"/>
      <c r="B227" s="97"/>
      <c r="C227" s="97"/>
      <c r="D227" s="221" t="s">
        <v>244</v>
      </c>
      <c r="E227" s="151">
        <f>E217+E219+E222</f>
        <v>263000</v>
      </c>
      <c r="F227" s="87"/>
      <c r="G227" s="97"/>
    </row>
    <row r="228" spans="1:7" ht="12.75">
      <c r="A228" s="120"/>
      <c r="B228" s="97"/>
      <c r="C228" s="97"/>
      <c r="D228" s="221" t="s">
        <v>245</v>
      </c>
      <c r="E228" s="151">
        <f>E83</f>
        <v>5000</v>
      </c>
      <c r="F228" s="87"/>
      <c r="G228" s="97"/>
    </row>
    <row r="229" spans="1:7" ht="12.75">
      <c r="A229" s="120"/>
      <c r="B229" s="97"/>
      <c r="C229" s="97"/>
      <c r="D229" s="221" t="s">
        <v>246</v>
      </c>
      <c r="E229" s="151"/>
      <c r="F229" s="87"/>
      <c r="G229" s="97"/>
    </row>
    <row r="230" spans="1:7" ht="12.75">
      <c r="A230" s="120"/>
      <c r="B230" s="97"/>
      <c r="C230" s="97"/>
      <c r="D230" s="87" t="s">
        <v>247</v>
      </c>
      <c r="E230" s="151">
        <f>E214+E200+E74+E23+E12</f>
        <v>742557</v>
      </c>
      <c r="F230" s="87"/>
      <c r="G230" s="97"/>
    </row>
    <row r="231" spans="1:7" ht="12.75">
      <c r="A231" s="120"/>
      <c r="B231" s="97"/>
      <c r="C231" s="97"/>
      <c r="D231" s="222" t="s">
        <v>248</v>
      </c>
      <c r="E231" s="151">
        <f>E214+E200+E74+E12+E23</f>
        <v>742557</v>
      </c>
      <c r="F231" s="87"/>
      <c r="G231" s="97"/>
    </row>
    <row r="232" spans="1:7" ht="12.75">
      <c r="A232" s="120"/>
      <c r="B232" s="97"/>
      <c r="C232" s="97"/>
      <c r="D232" s="222" t="s">
        <v>249</v>
      </c>
      <c r="E232" s="151"/>
      <c r="F232" s="87"/>
      <c r="G232" s="97"/>
    </row>
    <row r="233" spans="1:7" ht="12.75">
      <c r="A233" s="120"/>
      <c r="B233" s="97"/>
      <c r="C233" s="97"/>
      <c r="D233" s="97"/>
      <c r="E233" s="97"/>
      <c r="F233" s="97"/>
      <c r="G233" s="97"/>
    </row>
    <row r="235" spans="4:7" ht="15">
      <c r="D235" s="95" t="s">
        <v>128</v>
      </c>
      <c r="E235" s="95"/>
      <c r="F235" s="95"/>
      <c r="G235" s="95"/>
    </row>
    <row r="236" spans="4:7" ht="12.75">
      <c r="D236" s="96"/>
      <c r="E236" s="97"/>
      <c r="F236" s="97"/>
      <c r="G236" s="97"/>
    </row>
    <row r="237" spans="4:7" ht="12.75">
      <c r="D237" s="96"/>
      <c r="E237" s="97"/>
      <c r="F237" s="97"/>
      <c r="G237" s="97"/>
    </row>
    <row r="238" spans="4:7" ht="13.5">
      <c r="D238" s="98" t="s">
        <v>129</v>
      </c>
      <c r="E238" s="98"/>
      <c r="F238" s="98"/>
      <c r="G238" s="98"/>
    </row>
  </sheetData>
  <mergeCells count="62">
    <mergeCell ref="A7:C7"/>
    <mergeCell ref="D7:D8"/>
    <mergeCell ref="E7:F7"/>
    <mergeCell ref="B10:D10"/>
    <mergeCell ref="C11:D11"/>
    <mergeCell ref="C13:D13"/>
    <mergeCell ref="B15:D15"/>
    <mergeCell ref="C16:D16"/>
    <mergeCell ref="B18:D18"/>
    <mergeCell ref="C19:D19"/>
    <mergeCell ref="B24:D24"/>
    <mergeCell ref="C25:D25"/>
    <mergeCell ref="B32:D32"/>
    <mergeCell ref="C33:D33"/>
    <mergeCell ref="B35:D35"/>
    <mergeCell ref="C36:D36"/>
    <mergeCell ref="B38:D38"/>
    <mergeCell ref="C39:D39"/>
    <mergeCell ref="C45:D45"/>
    <mergeCell ref="C50:D50"/>
    <mergeCell ref="B64:D64"/>
    <mergeCell ref="C65:D65"/>
    <mergeCell ref="B67:D67"/>
    <mergeCell ref="C68:D68"/>
    <mergeCell ref="C75:D75"/>
    <mergeCell ref="B78:D78"/>
    <mergeCell ref="C79:D79"/>
    <mergeCell ref="B81:D81"/>
    <mergeCell ref="C82:D82"/>
    <mergeCell ref="B84:D84"/>
    <mergeCell ref="C85:D85"/>
    <mergeCell ref="B87:D87"/>
    <mergeCell ref="C88:D88"/>
    <mergeCell ref="C102:D102"/>
    <mergeCell ref="C111:D111"/>
    <mergeCell ref="C125:D125"/>
    <mergeCell ref="C132:D132"/>
    <mergeCell ref="C135:D135"/>
    <mergeCell ref="B137:D137"/>
    <mergeCell ref="C138:D138"/>
    <mergeCell ref="B143:D143"/>
    <mergeCell ref="C144:D144"/>
    <mergeCell ref="C155:D155"/>
    <mergeCell ref="C157:D157"/>
    <mergeCell ref="C159:D159"/>
    <mergeCell ref="C161:D161"/>
    <mergeCell ref="C171:D171"/>
    <mergeCell ref="B173:D173"/>
    <mergeCell ref="C174:D174"/>
    <mergeCell ref="B182:D182"/>
    <mergeCell ref="C183:D183"/>
    <mergeCell ref="C194:D194"/>
    <mergeCell ref="C201:D201"/>
    <mergeCell ref="C203:D203"/>
    <mergeCell ref="B215:D215"/>
    <mergeCell ref="C216:D216"/>
    <mergeCell ref="C218:D218"/>
    <mergeCell ref="B220:D220"/>
    <mergeCell ref="C221:D221"/>
    <mergeCell ref="A223:D223"/>
    <mergeCell ref="D235:F235"/>
    <mergeCell ref="D238:F238"/>
  </mergeCells>
  <printOptions/>
  <pageMargins left="0.7875" right="0.7875" top="0.7875" bottom="0.7875" header="0.5118055555555556" footer="0.5118055555555556"/>
  <pageSetup horizontalDpi="300" verticalDpi="300" orientation="portrait" paperSize="9" scale="78"/>
  <rowBreaks count="3" manualBreakCount="3">
    <brk id="63" max="255" man="1"/>
    <brk id="110" max="255" man="1"/>
    <brk id="1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="80" zoomScaleNormal="80" zoomScaleSheetLayoutView="55" workbookViewId="0" topLeftCell="A40">
      <selection activeCell="D55" sqref="D55"/>
    </sheetView>
  </sheetViews>
  <sheetFormatPr defaultColWidth="9.00390625" defaultRowHeight="12.75"/>
  <cols>
    <col min="1" max="1" width="7.75390625" style="223" customWidth="1"/>
    <col min="2" max="2" width="8.75390625" style="223" customWidth="1"/>
    <col min="3" max="3" width="7.75390625" style="223" customWidth="1"/>
    <col min="4" max="4" width="68.75390625" style="223" customWidth="1"/>
    <col min="5" max="5" width="17.25390625" style="223" customWidth="1"/>
    <col min="6" max="6" width="17.125" style="223" customWidth="1"/>
    <col min="7" max="7" width="15.625" style="223" customWidth="1"/>
    <col min="8" max="16384" width="9.00390625" style="223" customWidth="1"/>
  </cols>
  <sheetData>
    <row r="1" spans="5:7" ht="12.75">
      <c r="E1" s="224" t="s">
        <v>250</v>
      </c>
      <c r="F1" s="224"/>
      <c r="G1" s="224"/>
    </row>
    <row r="2" spans="5:7" ht="12.75">
      <c r="E2" s="224" t="s">
        <v>1</v>
      </c>
      <c r="F2" s="224"/>
      <c r="G2" s="224"/>
    </row>
    <row r="3" spans="5:7" ht="12.75">
      <c r="E3" s="224" t="s">
        <v>131</v>
      </c>
      <c r="F3" s="224"/>
      <c r="G3" s="224"/>
    </row>
    <row r="5" spans="1:7" ht="19.5">
      <c r="A5" s="225" t="s">
        <v>251</v>
      </c>
      <c r="B5" s="225"/>
      <c r="C5" s="225"/>
      <c r="D5" s="225"/>
      <c r="E5" s="225"/>
      <c r="F5" s="225"/>
      <c r="G5" s="226"/>
    </row>
    <row r="6" spans="1:7" ht="19.5">
      <c r="A6" s="225" t="s">
        <v>252</v>
      </c>
      <c r="B6" s="225"/>
      <c r="C6" s="225"/>
      <c r="D6" s="225"/>
      <c r="E6" s="225"/>
      <c r="F6" s="225"/>
      <c r="G6" s="226"/>
    </row>
    <row r="7" spans="6:7" ht="15" customHeight="1">
      <c r="F7" s="227" t="s">
        <v>253</v>
      </c>
      <c r="G7" s="227"/>
    </row>
    <row r="8" ht="11.25" customHeight="1"/>
    <row r="9" spans="1:7" ht="29.25" customHeight="1">
      <c r="A9" s="228" t="s">
        <v>5</v>
      </c>
      <c r="B9" s="228"/>
      <c r="C9" s="228"/>
      <c r="D9" s="228" t="s">
        <v>254</v>
      </c>
      <c r="E9" s="229" t="s">
        <v>255</v>
      </c>
      <c r="F9" s="229" t="s">
        <v>256</v>
      </c>
      <c r="G9" s="229" t="s">
        <v>257</v>
      </c>
    </row>
    <row r="10" spans="1:7" ht="30.75" customHeight="1">
      <c r="A10" s="228" t="s">
        <v>9</v>
      </c>
      <c r="B10" s="228" t="s">
        <v>10</v>
      </c>
      <c r="C10" s="228" t="s">
        <v>11</v>
      </c>
      <c r="D10" s="228"/>
      <c r="E10" s="229"/>
      <c r="F10" s="229"/>
      <c r="G10" s="229"/>
    </row>
    <row r="11" spans="1:7" ht="12.75">
      <c r="A11" s="230">
        <v>2</v>
      </c>
      <c r="B11" s="231">
        <v>3</v>
      </c>
      <c r="C11" s="231">
        <v>4</v>
      </c>
      <c r="D11" s="231">
        <v>1</v>
      </c>
      <c r="E11" s="231">
        <v>5</v>
      </c>
      <c r="F11" s="231">
        <v>6</v>
      </c>
      <c r="G11" s="231">
        <v>7</v>
      </c>
    </row>
    <row r="12" spans="1:7" ht="15">
      <c r="A12" s="232">
        <v>750</v>
      </c>
      <c r="B12" s="233" t="s">
        <v>190</v>
      </c>
      <c r="C12" s="233"/>
      <c r="D12" s="233"/>
      <c r="E12" s="114">
        <f>SUM(E13)</f>
        <v>28870</v>
      </c>
      <c r="F12" s="114">
        <f>SUM(F13)</f>
        <v>28870</v>
      </c>
      <c r="G12" s="114">
        <f>G13</f>
        <v>10000</v>
      </c>
    </row>
    <row r="13" spans="1:7" ht="13.5">
      <c r="A13" s="234"/>
      <c r="B13" s="235">
        <v>75011</v>
      </c>
      <c r="C13" s="236" t="s">
        <v>32</v>
      </c>
      <c r="D13" s="236"/>
      <c r="E13" s="237">
        <f>SUM(E14)</f>
        <v>28870</v>
      </c>
      <c r="F13" s="237">
        <f>SUM(F14:F19)</f>
        <v>28870</v>
      </c>
      <c r="G13" s="238">
        <f>SUM(G15:G20)</f>
        <v>10000</v>
      </c>
    </row>
    <row r="14" spans="1:7" ht="24.75">
      <c r="A14" s="239"/>
      <c r="B14" s="240"/>
      <c r="C14" s="128">
        <v>2010</v>
      </c>
      <c r="D14" s="241" t="s">
        <v>34</v>
      </c>
      <c r="E14" s="109">
        <v>28870</v>
      </c>
      <c r="F14" s="242"/>
      <c r="G14" s="242"/>
    </row>
    <row r="15" spans="1:7" ht="12.75">
      <c r="A15" s="243"/>
      <c r="B15" s="244"/>
      <c r="C15" s="245">
        <v>4010</v>
      </c>
      <c r="D15" s="116" t="s">
        <v>191</v>
      </c>
      <c r="E15" s="246"/>
      <c r="F15" s="146">
        <v>21570</v>
      </c>
      <c r="G15" s="109"/>
    </row>
    <row r="16" spans="1:7" ht="12.75">
      <c r="A16" s="243"/>
      <c r="B16" s="244"/>
      <c r="C16" s="245">
        <v>4040</v>
      </c>
      <c r="D16" s="241" t="s">
        <v>192</v>
      </c>
      <c r="E16" s="246"/>
      <c r="F16" s="146">
        <v>2000</v>
      </c>
      <c r="G16" s="109"/>
    </row>
    <row r="17" spans="1:7" ht="12.75">
      <c r="A17" s="243"/>
      <c r="B17" s="244"/>
      <c r="C17" s="245">
        <v>4110</v>
      </c>
      <c r="D17" s="116" t="s">
        <v>193</v>
      </c>
      <c r="E17" s="109"/>
      <c r="F17" s="146">
        <v>4000</v>
      </c>
      <c r="G17" s="109"/>
    </row>
    <row r="18" spans="1:7" ht="12.75">
      <c r="A18" s="243"/>
      <c r="B18" s="244"/>
      <c r="C18" s="245">
        <v>4120</v>
      </c>
      <c r="D18" s="116" t="s">
        <v>194</v>
      </c>
      <c r="E18" s="109"/>
      <c r="F18" s="146">
        <v>500</v>
      </c>
      <c r="G18" s="109"/>
    </row>
    <row r="19" spans="1:7" ht="12.75">
      <c r="A19" s="243"/>
      <c r="B19" s="244"/>
      <c r="C19" s="245">
        <v>4440</v>
      </c>
      <c r="D19" s="116" t="s">
        <v>195</v>
      </c>
      <c r="E19" s="109"/>
      <c r="F19" s="146">
        <v>800</v>
      </c>
      <c r="G19" s="109"/>
    </row>
    <row r="20" spans="1:7" ht="24.75">
      <c r="A20" s="247"/>
      <c r="B20" s="248"/>
      <c r="C20" s="128">
        <v>2350</v>
      </c>
      <c r="D20" s="249" t="s">
        <v>258</v>
      </c>
      <c r="E20" s="250"/>
      <c r="F20" s="250"/>
      <c r="G20" s="151">
        <v>10000</v>
      </c>
    </row>
    <row r="21" spans="1:7" ht="31.5" customHeight="1">
      <c r="A21" s="251">
        <v>751</v>
      </c>
      <c r="B21" s="252" t="s">
        <v>36</v>
      </c>
      <c r="C21" s="252"/>
      <c r="D21" s="252"/>
      <c r="E21" s="15">
        <f>E22</f>
        <v>800</v>
      </c>
      <c r="F21" s="15">
        <f>F22</f>
        <v>800</v>
      </c>
      <c r="G21" s="15"/>
    </row>
    <row r="22" spans="1:7" ht="13.5">
      <c r="A22" s="253"/>
      <c r="B22" s="254">
        <v>75101</v>
      </c>
      <c r="C22" s="255" t="s">
        <v>204</v>
      </c>
      <c r="D22" s="255"/>
      <c r="E22" s="256">
        <f>SUM(E23)</f>
        <v>800</v>
      </c>
      <c r="F22" s="256">
        <f>SUM(F23:F27)</f>
        <v>800</v>
      </c>
      <c r="G22" s="257"/>
    </row>
    <row r="23" spans="1:7" ht="24.75">
      <c r="A23" s="258"/>
      <c r="B23" s="259"/>
      <c r="C23" s="128">
        <v>2010</v>
      </c>
      <c r="D23" s="241" t="s">
        <v>34</v>
      </c>
      <c r="E23" s="260">
        <v>800</v>
      </c>
      <c r="F23" s="260"/>
      <c r="G23" s="261"/>
    </row>
    <row r="24" spans="1:7" ht="13.5">
      <c r="A24" s="258"/>
      <c r="B24" s="259"/>
      <c r="C24" s="245">
        <v>4110</v>
      </c>
      <c r="D24" s="116" t="s">
        <v>193</v>
      </c>
      <c r="E24" s="260"/>
      <c r="F24" s="260">
        <v>43</v>
      </c>
      <c r="G24" s="261"/>
    </row>
    <row r="25" spans="1:7" ht="13.5">
      <c r="A25" s="258"/>
      <c r="B25" s="259"/>
      <c r="C25" s="245">
        <v>4120</v>
      </c>
      <c r="D25" s="116" t="s">
        <v>194</v>
      </c>
      <c r="E25" s="260"/>
      <c r="F25" s="260">
        <v>6</v>
      </c>
      <c r="G25" s="261"/>
    </row>
    <row r="26" spans="1:7" ht="13.5">
      <c r="A26" s="258"/>
      <c r="B26" s="259"/>
      <c r="C26" s="245">
        <v>4210</v>
      </c>
      <c r="D26" s="116" t="s">
        <v>178</v>
      </c>
      <c r="E26" s="260"/>
      <c r="F26" s="260">
        <v>500</v>
      </c>
      <c r="G26" s="261"/>
    </row>
    <row r="27" spans="1:7" ht="12.75">
      <c r="A27" s="262"/>
      <c r="B27" s="263"/>
      <c r="C27" s="245">
        <v>4300</v>
      </c>
      <c r="D27" s="116" t="s">
        <v>198</v>
      </c>
      <c r="E27" s="264"/>
      <c r="F27" s="265">
        <v>251</v>
      </c>
      <c r="G27" s="109"/>
    </row>
    <row r="28" spans="1:7" ht="15">
      <c r="A28" s="266">
        <v>754</v>
      </c>
      <c r="B28" s="267" t="s">
        <v>39</v>
      </c>
      <c r="C28" s="267" t="s">
        <v>39</v>
      </c>
      <c r="D28" s="267" t="s">
        <v>39</v>
      </c>
      <c r="E28" s="268">
        <f>SUM(E29)</f>
        <v>1000</v>
      </c>
      <c r="F28" s="268">
        <f>SUM(F29)</f>
        <v>1000</v>
      </c>
      <c r="G28" s="109"/>
    </row>
    <row r="29" spans="1:7" ht="15">
      <c r="A29" s="269"/>
      <c r="B29" s="173">
        <v>75412</v>
      </c>
      <c r="C29" s="270" t="s">
        <v>205</v>
      </c>
      <c r="D29" s="270"/>
      <c r="E29" s="271">
        <f>SUM(E30)</f>
        <v>1000</v>
      </c>
      <c r="F29" s="271">
        <f>SUM(F31:F32)</f>
        <v>1000</v>
      </c>
      <c r="G29" s="109"/>
    </row>
    <row r="30" spans="1:7" ht="24.75">
      <c r="A30" s="269"/>
      <c r="B30" s="272"/>
      <c r="C30" s="22" t="s">
        <v>33</v>
      </c>
      <c r="D30" s="273" t="s">
        <v>34</v>
      </c>
      <c r="E30" s="109">
        <v>1000</v>
      </c>
      <c r="F30" s="265"/>
      <c r="G30" s="109"/>
    </row>
    <row r="31" spans="1:7" ht="15">
      <c r="A31" s="269"/>
      <c r="B31" s="272"/>
      <c r="C31" s="245">
        <v>4210</v>
      </c>
      <c r="D31" s="116" t="s">
        <v>178</v>
      </c>
      <c r="E31" s="109"/>
      <c r="F31" s="265">
        <v>400</v>
      </c>
      <c r="G31" s="109"/>
    </row>
    <row r="32" spans="1:7" ht="15">
      <c r="A32" s="274"/>
      <c r="B32" s="275"/>
      <c r="C32" s="245">
        <v>4300</v>
      </c>
      <c r="D32" s="116" t="s">
        <v>198</v>
      </c>
      <c r="E32" s="109"/>
      <c r="F32" s="265">
        <v>600</v>
      </c>
      <c r="G32" s="109"/>
    </row>
    <row r="33" spans="1:7" ht="15">
      <c r="A33" s="232">
        <v>852</v>
      </c>
      <c r="B33" s="276" t="s">
        <v>259</v>
      </c>
      <c r="C33" s="276"/>
      <c r="D33" s="276"/>
      <c r="E33" s="114">
        <f>SUM(E45,E48,E34)</f>
        <v>988000</v>
      </c>
      <c r="F33" s="114">
        <f>SUM(F45,F48,F34)</f>
        <v>988000</v>
      </c>
      <c r="G33" s="114"/>
    </row>
    <row r="34" spans="1:7" ht="26.25">
      <c r="A34" s="277"/>
      <c r="B34" s="254">
        <v>85212</v>
      </c>
      <c r="C34" s="278" t="s">
        <v>102</v>
      </c>
      <c r="D34" s="278" t="s">
        <v>260</v>
      </c>
      <c r="E34" s="257">
        <f>SUM(E35)</f>
        <v>931000</v>
      </c>
      <c r="F34" s="257">
        <f>SUM(F36:F44)</f>
        <v>931000</v>
      </c>
      <c r="G34" s="257"/>
    </row>
    <row r="35" spans="1:7" ht="24.75">
      <c r="A35" s="277"/>
      <c r="B35" s="279"/>
      <c r="C35" s="128">
        <v>2010</v>
      </c>
      <c r="D35" s="241" t="s">
        <v>34</v>
      </c>
      <c r="E35" s="176">
        <v>931000</v>
      </c>
      <c r="F35" s="280"/>
      <c r="G35" s="257"/>
    </row>
    <row r="36" spans="1:7" ht="15">
      <c r="A36" s="277"/>
      <c r="B36" s="279"/>
      <c r="C36" s="245">
        <v>3110</v>
      </c>
      <c r="D36" s="116" t="s">
        <v>220</v>
      </c>
      <c r="E36" s="176"/>
      <c r="F36" s="260">
        <f>E35-F37-F38-F39-F40-F42-F44</f>
        <v>907874</v>
      </c>
      <c r="G36" s="257"/>
    </row>
    <row r="37" spans="1:7" ht="15">
      <c r="A37" s="277"/>
      <c r="B37" s="279"/>
      <c r="C37" s="245">
        <v>4010</v>
      </c>
      <c r="D37" s="116" t="s">
        <v>191</v>
      </c>
      <c r="E37" s="176"/>
      <c r="F37" s="260">
        <v>16800</v>
      </c>
      <c r="G37" s="257"/>
    </row>
    <row r="38" spans="1:7" ht="15">
      <c r="A38" s="277"/>
      <c r="B38" s="279"/>
      <c r="C38" s="245">
        <v>4040</v>
      </c>
      <c r="D38" s="241" t="s">
        <v>192</v>
      </c>
      <c r="E38" s="176"/>
      <c r="F38" s="260">
        <v>1060</v>
      </c>
      <c r="G38" s="257"/>
    </row>
    <row r="39" spans="1:7" ht="15">
      <c r="A39" s="277"/>
      <c r="B39" s="279"/>
      <c r="C39" s="245">
        <v>4110</v>
      </c>
      <c r="D39" s="116" t="s">
        <v>193</v>
      </c>
      <c r="E39" s="176"/>
      <c r="F39" s="260">
        <v>3000</v>
      </c>
      <c r="G39" s="257"/>
    </row>
    <row r="40" spans="1:7" ht="15">
      <c r="A40" s="277"/>
      <c r="B40" s="279"/>
      <c r="C40" s="245">
        <v>4120</v>
      </c>
      <c r="D40" s="116" t="s">
        <v>194</v>
      </c>
      <c r="E40" s="176"/>
      <c r="F40" s="260">
        <v>430</v>
      </c>
      <c r="G40" s="257"/>
    </row>
    <row r="41" spans="1:7" ht="15">
      <c r="A41" s="277"/>
      <c r="B41" s="279"/>
      <c r="C41" s="245">
        <v>4210</v>
      </c>
      <c r="D41" s="116" t="s">
        <v>178</v>
      </c>
      <c r="E41" s="176"/>
      <c r="F41" s="260"/>
      <c r="G41" s="257"/>
    </row>
    <row r="42" spans="1:7" ht="15">
      <c r="A42" s="277"/>
      <c r="B42" s="279"/>
      <c r="C42" s="245">
        <v>4300</v>
      </c>
      <c r="D42" s="116" t="s">
        <v>198</v>
      </c>
      <c r="E42" s="176"/>
      <c r="F42" s="260">
        <v>1000</v>
      </c>
      <c r="G42" s="257"/>
    </row>
    <row r="43" spans="1:7" ht="15">
      <c r="A43" s="277"/>
      <c r="B43" s="279"/>
      <c r="C43" s="245">
        <v>4410</v>
      </c>
      <c r="D43" s="116" t="s">
        <v>199</v>
      </c>
      <c r="E43" s="176"/>
      <c r="F43" s="260"/>
      <c r="G43" s="257"/>
    </row>
    <row r="44" spans="1:7" ht="15">
      <c r="A44" s="277"/>
      <c r="B44" s="243"/>
      <c r="C44" s="281">
        <v>4440</v>
      </c>
      <c r="D44" s="282" t="s">
        <v>195</v>
      </c>
      <c r="E44" s="109"/>
      <c r="F44" s="109">
        <v>836</v>
      </c>
      <c r="G44" s="114"/>
    </row>
    <row r="45" spans="1:7" ht="26.25" customHeight="1">
      <c r="A45" s="279"/>
      <c r="B45" s="254">
        <v>85213</v>
      </c>
      <c r="C45" s="283" t="s">
        <v>260</v>
      </c>
      <c r="D45" s="283"/>
      <c r="E45" s="257">
        <f>SUM(E46)</f>
        <v>4000</v>
      </c>
      <c r="F45" s="257">
        <f>SUM(F47)</f>
        <v>4000</v>
      </c>
      <c r="G45" s="257"/>
    </row>
    <row r="46" spans="1:7" ht="24.75">
      <c r="A46" s="279"/>
      <c r="B46" s="279"/>
      <c r="C46" s="128">
        <v>2010</v>
      </c>
      <c r="D46" s="241" t="s">
        <v>34</v>
      </c>
      <c r="E46" s="176">
        <v>4000</v>
      </c>
      <c r="F46" s="257"/>
      <c r="G46" s="257"/>
    </row>
    <row r="47" spans="1:7" ht="15">
      <c r="A47" s="243"/>
      <c r="B47" s="243"/>
      <c r="C47" s="245">
        <v>4130</v>
      </c>
      <c r="D47" s="116" t="s">
        <v>222</v>
      </c>
      <c r="E47" s="109"/>
      <c r="F47" s="109">
        <v>4000</v>
      </c>
      <c r="G47" s="114"/>
    </row>
    <row r="48" spans="1:7" ht="13.5">
      <c r="A48" s="234"/>
      <c r="B48" s="254">
        <v>85214</v>
      </c>
      <c r="C48" s="255" t="s">
        <v>106</v>
      </c>
      <c r="D48" s="255"/>
      <c r="E48" s="257">
        <f>SUM(E49)</f>
        <v>53000</v>
      </c>
      <c r="F48" s="257">
        <f>SUM(F50:F50)</f>
        <v>53000</v>
      </c>
      <c r="G48" s="257"/>
    </row>
    <row r="49" spans="1:7" ht="24.75">
      <c r="A49" s="234"/>
      <c r="B49" s="279"/>
      <c r="C49" s="128">
        <v>2010</v>
      </c>
      <c r="D49" s="241" t="s">
        <v>34</v>
      </c>
      <c r="E49" s="176">
        <v>53000</v>
      </c>
      <c r="F49" s="257"/>
      <c r="G49" s="257"/>
    </row>
    <row r="50" spans="1:7" ht="12.75">
      <c r="A50" s="243"/>
      <c r="B50" s="243"/>
      <c r="C50" s="245">
        <v>3110</v>
      </c>
      <c r="D50" s="116" t="s">
        <v>220</v>
      </c>
      <c r="E50" s="109"/>
      <c r="F50" s="109">
        <v>53000</v>
      </c>
      <c r="G50" s="109"/>
    </row>
    <row r="51" spans="1:7" ht="23.25" customHeight="1">
      <c r="A51" s="284" t="s">
        <v>261</v>
      </c>
      <c r="B51" s="284"/>
      <c r="C51" s="284"/>
      <c r="D51" s="284"/>
      <c r="E51" s="285">
        <f>E12+E21+E33+E28</f>
        <v>1018670</v>
      </c>
      <c r="F51" s="285">
        <f>F12+F21+F33+F28</f>
        <v>1018670</v>
      </c>
      <c r="G51" s="286">
        <f>G12+G21+G33</f>
        <v>10000</v>
      </c>
    </row>
    <row r="53" spans="4:6" ht="17.25">
      <c r="D53" s="287"/>
      <c r="E53" s="95"/>
      <c r="F53" s="95"/>
    </row>
    <row r="54" spans="3:7" ht="15">
      <c r="C54" s="96"/>
      <c r="D54" s="95" t="s">
        <v>128</v>
      </c>
      <c r="E54" s="95"/>
      <c r="F54" s="95"/>
      <c r="G54" s="95">
        <f>F52-G52</f>
        <v>0</v>
      </c>
    </row>
    <row r="55" spans="3:7" ht="12.75">
      <c r="C55" s="96"/>
      <c r="D55" s="96"/>
      <c r="E55" s="97"/>
      <c r="F55" s="97"/>
      <c r="G55" s="97"/>
    </row>
    <row r="56" spans="4:7" ht="12.75">
      <c r="D56" s="96"/>
      <c r="E56" s="97"/>
      <c r="F56" s="97"/>
      <c r="G56" s="97"/>
    </row>
    <row r="57" spans="4:7" ht="13.5">
      <c r="D57" s="98" t="s">
        <v>129</v>
      </c>
      <c r="E57" s="98"/>
      <c r="F57" s="98"/>
      <c r="G57" s="98"/>
    </row>
  </sheetData>
  <mergeCells count="24">
    <mergeCell ref="E1:G1"/>
    <mergeCell ref="E2:G2"/>
    <mergeCell ref="E3:G3"/>
    <mergeCell ref="A5:F5"/>
    <mergeCell ref="A6:F6"/>
    <mergeCell ref="F7:G7"/>
    <mergeCell ref="A9:C9"/>
    <mergeCell ref="D9:D10"/>
    <mergeCell ref="E9:E10"/>
    <mergeCell ref="F9:F10"/>
    <mergeCell ref="G9:G10"/>
    <mergeCell ref="B12:D12"/>
    <mergeCell ref="C13:D13"/>
    <mergeCell ref="B21:D21"/>
    <mergeCell ref="C22:D22"/>
    <mergeCell ref="B28:D28"/>
    <mergeCell ref="C29:D29"/>
    <mergeCell ref="B33:D33"/>
    <mergeCell ref="C34:D34"/>
    <mergeCell ref="C45:D45"/>
    <mergeCell ref="C48:D48"/>
    <mergeCell ref="A51:D51"/>
    <mergeCell ref="D54:G54"/>
    <mergeCell ref="D57:G57"/>
  </mergeCells>
  <printOptions horizontalCentered="1"/>
  <pageMargins left="0.7875" right="0.7875" top="0.7875" bottom="0.7875" header="0.5118055555555556" footer="0.5118055555555556"/>
  <pageSetup horizontalDpi="300" verticalDpi="300" orientation="landscape" paperSize="9" scale="80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="80" zoomScaleNormal="80" zoomScaleSheetLayoutView="55" workbookViewId="0" topLeftCell="A1">
      <selection activeCell="C23" sqref="C23"/>
    </sheetView>
  </sheetViews>
  <sheetFormatPr defaultColWidth="9.00390625" defaultRowHeight="12.75"/>
  <cols>
    <col min="1" max="1" width="7.75390625" style="2" customWidth="1"/>
    <col min="2" max="2" width="8.75390625" style="2" customWidth="1"/>
    <col min="3" max="3" width="7.75390625" style="2" customWidth="1"/>
    <col min="4" max="4" width="55.75390625" style="2" customWidth="1"/>
    <col min="5" max="5" width="17.75390625" style="2" customWidth="1"/>
    <col min="6" max="6" width="22.125" style="2" customWidth="1"/>
    <col min="7" max="16384" width="9.00390625" style="2" customWidth="1"/>
  </cols>
  <sheetData>
    <row r="1" spans="3:7" ht="12.75">
      <c r="C1" s="288"/>
      <c r="D1" s="288"/>
      <c r="E1" s="224" t="s">
        <v>262</v>
      </c>
      <c r="F1" s="224"/>
      <c r="G1" s="288"/>
    </row>
    <row r="2" spans="3:6" ht="12.75">
      <c r="C2" s="289"/>
      <c r="D2" s="289"/>
      <c r="E2" s="224" t="s">
        <v>1</v>
      </c>
      <c r="F2" s="224"/>
    </row>
    <row r="3" spans="3:6" ht="12.75">
      <c r="C3" s="289"/>
      <c r="D3" s="289"/>
      <c r="E3" s="224" t="s">
        <v>263</v>
      </c>
      <c r="F3" s="224"/>
    </row>
    <row r="6" spans="1:6" ht="19.5">
      <c r="A6" s="225" t="s">
        <v>264</v>
      </c>
      <c r="B6" s="225"/>
      <c r="C6" s="225"/>
      <c r="D6" s="225"/>
      <c r="E6" s="225"/>
      <c r="F6" s="225"/>
    </row>
    <row r="7" spans="1:6" ht="19.5">
      <c r="A7" s="225" t="s">
        <v>265</v>
      </c>
      <c r="B7" s="225"/>
      <c r="C7" s="225"/>
      <c r="D7" s="225"/>
      <c r="E7" s="225"/>
      <c r="F7" s="225"/>
    </row>
    <row r="8" spans="1:6" ht="19.5">
      <c r="A8" s="290" t="s">
        <v>266</v>
      </c>
      <c r="B8" s="290"/>
      <c r="C8" s="290"/>
      <c r="D8" s="290"/>
      <c r="E8" s="290"/>
      <c r="F8" s="290"/>
    </row>
    <row r="9" spans="1:6" ht="19.5">
      <c r="A9" s="290" t="s">
        <v>267</v>
      </c>
      <c r="B9" s="290"/>
      <c r="C9" s="290"/>
      <c r="D9" s="290"/>
      <c r="E9" s="290"/>
      <c r="F9" s="290"/>
    </row>
    <row r="10" spans="1:6" ht="19.5">
      <c r="A10" s="225"/>
      <c r="B10" s="225"/>
      <c r="C10" s="225"/>
      <c r="D10" s="225"/>
      <c r="E10" s="225"/>
      <c r="F10" s="225"/>
    </row>
    <row r="12" ht="11.25" customHeight="1"/>
    <row r="13" spans="1:6" ht="12.75">
      <c r="A13" s="7" t="s">
        <v>5</v>
      </c>
      <c r="B13" s="7"/>
      <c r="C13" s="7"/>
      <c r="D13" s="7" t="s">
        <v>254</v>
      </c>
      <c r="E13" s="291" t="s">
        <v>268</v>
      </c>
      <c r="F13" s="291" t="s">
        <v>269</v>
      </c>
    </row>
    <row r="14" spans="1:6" ht="12.75">
      <c r="A14" s="7" t="s">
        <v>9</v>
      </c>
      <c r="B14" s="7" t="s">
        <v>10</v>
      </c>
      <c r="C14" s="7" t="s">
        <v>11</v>
      </c>
      <c r="D14" s="7"/>
      <c r="E14" s="291"/>
      <c r="F14" s="291"/>
    </row>
    <row r="15" spans="1:6" ht="12.75">
      <c r="A15" s="292">
        <v>2</v>
      </c>
      <c r="B15" s="231">
        <v>3</v>
      </c>
      <c r="C15" s="231">
        <v>4</v>
      </c>
      <c r="D15" s="231">
        <v>1</v>
      </c>
      <c r="E15" s="231">
        <v>5</v>
      </c>
      <c r="F15" s="231">
        <v>6</v>
      </c>
    </row>
    <row r="16" spans="1:6" ht="15.75" customHeight="1">
      <c r="A16" s="232">
        <v>630</v>
      </c>
      <c r="B16" s="293" t="s">
        <v>180</v>
      </c>
      <c r="C16" s="293"/>
      <c r="D16" s="293"/>
      <c r="E16" s="294">
        <f>SUM(E17)</f>
        <v>0</v>
      </c>
      <c r="F16" s="294">
        <f>SUM(F17)</f>
        <v>4500</v>
      </c>
    </row>
    <row r="17" spans="1:6" ht="13.5">
      <c r="A17" s="295"/>
      <c r="B17" s="296" t="s">
        <v>181</v>
      </c>
      <c r="C17" s="297" t="s">
        <v>182</v>
      </c>
      <c r="D17" s="297"/>
      <c r="E17" s="238">
        <f>SUM(E18)</f>
        <v>0</v>
      </c>
      <c r="F17" s="238">
        <f>SUM(F18:F18)</f>
        <v>4500</v>
      </c>
    </row>
    <row r="18" spans="1:6" ht="12.75">
      <c r="A18" s="298"/>
      <c r="B18" s="239"/>
      <c r="C18" s="299">
        <v>2320</v>
      </c>
      <c r="D18" s="300" t="s">
        <v>183</v>
      </c>
      <c r="E18" s="301"/>
      <c r="F18" s="301">
        <v>4500</v>
      </c>
    </row>
    <row r="19" spans="1:6" ht="23.25" customHeight="1">
      <c r="A19" s="284" t="s">
        <v>261</v>
      </c>
      <c r="B19" s="284"/>
      <c r="C19" s="284"/>
      <c r="D19" s="284"/>
      <c r="E19" s="286">
        <f>SUM(E16)</f>
        <v>0</v>
      </c>
      <c r="F19" s="286">
        <f>SUM(F16)</f>
        <v>4500</v>
      </c>
    </row>
    <row r="22" spans="4:7" ht="15">
      <c r="D22" s="95" t="s">
        <v>128</v>
      </c>
      <c r="E22" s="95"/>
      <c r="F22" s="95"/>
      <c r="G22" s="95"/>
    </row>
    <row r="23" spans="4:7" ht="12.75">
      <c r="D23" s="96"/>
      <c r="E23" s="97"/>
      <c r="F23" s="97"/>
      <c r="G23" s="97"/>
    </row>
    <row r="24" spans="4:7" ht="12.75">
      <c r="D24" s="96"/>
      <c r="E24" s="97"/>
      <c r="F24" s="97"/>
      <c r="G24" s="97"/>
    </row>
    <row r="25" spans="4:7" ht="13.5">
      <c r="D25" s="98" t="s">
        <v>129</v>
      </c>
      <c r="E25" s="98"/>
      <c r="F25" s="98"/>
      <c r="G25" s="98"/>
    </row>
    <row r="26" spans="4:6" ht="15">
      <c r="D26" s="302"/>
      <c r="E26" s="303"/>
      <c r="F26" s="303"/>
    </row>
  </sheetData>
  <mergeCells count="17">
    <mergeCell ref="E1:F1"/>
    <mergeCell ref="E2:F2"/>
    <mergeCell ref="E3:F3"/>
    <mergeCell ref="A6:F6"/>
    <mergeCell ref="A7:F7"/>
    <mergeCell ref="A8:F8"/>
    <mergeCell ref="A9:F9"/>
    <mergeCell ref="A10:F10"/>
    <mergeCell ref="A13:C13"/>
    <mergeCell ref="D13:D14"/>
    <mergeCell ref="E13:E14"/>
    <mergeCell ref="F13:F14"/>
    <mergeCell ref="B16:D16"/>
    <mergeCell ref="C17:D17"/>
    <mergeCell ref="A19:D19"/>
    <mergeCell ref="D22:F22"/>
    <mergeCell ref="D25:F25"/>
  </mergeCells>
  <printOptions horizontalCentered="1"/>
  <pageMargins left="0.7875" right="0.7875" top="0.7875" bottom="0.7875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SheetLayoutView="55" workbookViewId="0" topLeftCell="A1">
      <selection activeCell="E32" sqref="E32"/>
    </sheetView>
  </sheetViews>
  <sheetFormatPr defaultColWidth="9.00390625" defaultRowHeight="12.75"/>
  <cols>
    <col min="1" max="1" width="6.00390625" style="2" customWidth="1"/>
    <col min="2" max="2" width="9.00390625" style="2" customWidth="1"/>
    <col min="3" max="3" width="38.875" style="2" customWidth="1"/>
    <col min="4" max="4" width="16.125" style="2" customWidth="1"/>
    <col min="5" max="5" width="11.75390625" style="2" customWidth="1"/>
    <col min="6" max="6" width="12.25390625" style="2" customWidth="1"/>
    <col min="7" max="7" width="9.625" style="2" customWidth="1"/>
    <col min="8" max="9" width="11.625" style="2" customWidth="1"/>
    <col min="10" max="10" width="11.375" style="2" customWidth="1"/>
    <col min="11" max="11" width="11.125" style="2" customWidth="1"/>
    <col min="12" max="12" width="12.375" style="2" customWidth="1"/>
    <col min="13" max="13" width="18.375" style="2" customWidth="1"/>
    <col min="14" max="14" width="12.00390625" style="2" customWidth="1"/>
    <col min="15" max="16384" width="9.00390625" style="2" customWidth="1"/>
  </cols>
  <sheetData>
    <row r="1" spans="1:14" ht="12.75">
      <c r="A1" s="96"/>
      <c r="B1" s="96"/>
      <c r="C1" s="96"/>
      <c r="D1" s="96"/>
      <c r="E1" s="96"/>
      <c r="F1" s="96"/>
      <c r="G1" s="96"/>
      <c r="H1" s="224" t="s">
        <v>270</v>
      </c>
      <c r="I1" s="224"/>
      <c r="J1" s="224"/>
      <c r="K1" s="224"/>
      <c r="L1" s="289"/>
      <c r="M1" s="288"/>
      <c r="N1" s="288"/>
    </row>
    <row r="2" spans="1:14" ht="12.75">
      <c r="A2" s="96"/>
      <c r="B2" s="96"/>
      <c r="C2" s="96"/>
      <c r="D2" s="96"/>
      <c r="E2" s="96"/>
      <c r="F2" s="96"/>
      <c r="G2" s="96"/>
      <c r="H2" s="224" t="s">
        <v>1</v>
      </c>
      <c r="I2" s="224"/>
      <c r="J2" s="224"/>
      <c r="K2" s="224"/>
      <c r="L2" s="289"/>
      <c r="M2" s="288"/>
      <c r="N2" s="288"/>
    </row>
    <row r="3" spans="1:14" ht="12.75">
      <c r="A3" s="96"/>
      <c r="B3" s="96"/>
      <c r="C3" s="96"/>
      <c r="D3" s="96"/>
      <c r="E3" s="96"/>
      <c r="F3" s="96"/>
      <c r="G3" s="96"/>
      <c r="H3" s="224" t="s">
        <v>271</v>
      </c>
      <c r="I3" s="224"/>
      <c r="J3" s="224"/>
      <c r="K3" s="224"/>
      <c r="L3" s="289"/>
      <c r="M3" s="288"/>
      <c r="N3" s="288"/>
    </row>
    <row r="4" spans="1:12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4" ht="19.5">
      <c r="A5" s="304" t="s">
        <v>272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  <c r="N5" s="305"/>
    </row>
    <row r="6" spans="1:14" ht="19.5">
      <c r="A6" s="304" t="s">
        <v>273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5"/>
      <c r="N6" s="305"/>
    </row>
    <row r="7" spans="1:12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 t="s">
        <v>274</v>
      </c>
    </row>
    <row r="8" spans="1:12" ht="12.75">
      <c r="A8" s="306"/>
      <c r="B8" s="306"/>
      <c r="C8" s="282"/>
      <c r="D8" s="306" t="s">
        <v>275</v>
      </c>
      <c r="E8" s="178" t="s">
        <v>276</v>
      </c>
      <c r="F8" s="178"/>
      <c r="G8" s="178"/>
      <c r="H8" s="178"/>
      <c r="I8" s="178"/>
      <c r="J8" s="178"/>
      <c r="K8" s="178"/>
      <c r="L8" s="306" t="s">
        <v>277</v>
      </c>
    </row>
    <row r="9" spans="1:12" ht="12.75">
      <c r="A9" s="243" t="s">
        <v>9</v>
      </c>
      <c r="B9" s="243" t="s">
        <v>10</v>
      </c>
      <c r="C9" s="199" t="s">
        <v>278</v>
      </c>
      <c r="D9" s="243" t="s">
        <v>279</v>
      </c>
      <c r="E9" s="306" t="s">
        <v>280</v>
      </c>
      <c r="F9" s="178" t="s">
        <v>281</v>
      </c>
      <c r="G9" s="178"/>
      <c r="H9" s="178"/>
      <c r="I9" s="178"/>
      <c r="J9" s="4">
        <v>2007</v>
      </c>
      <c r="K9" s="7">
        <v>2008</v>
      </c>
      <c r="L9" s="243" t="s">
        <v>282</v>
      </c>
    </row>
    <row r="10" spans="1:12" ht="24.75">
      <c r="A10" s="243"/>
      <c r="B10" s="243"/>
      <c r="C10" s="243" t="s">
        <v>283</v>
      </c>
      <c r="D10" s="243" t="s">
        <v>284</v>
      </c>
      <c r="E10" s="243" t="s">
        <v>285</v>
      </c>
      <c r="F10" s="307" t="s">
        <v>286</v>
      </c>
      <c r="G10" s="306" t="s">
        <v>287</v>
      </c>
      <c r="H10" s="308" t="s">
        <v>288</v>
      </c>
      <c r="I10" s="307" t="s">
        <v>288</v>
      </c>
      <c r="J10" s="4"/>
      <c r="K10" s="7"/>
      <c r="L10" s="243" t="s">
        <v>289</v>
      </c>
    </row>
    <row r="11" spans="1:12" ht="24.75">
      <c r="A11" s="263"/>
      <c r="B11" s="263"/>
      <c r="C11" s="263"/>
      <c r="D11" s="207" t="s">
        <v>290</v>
      </c>
      <c r="E11" s="207">
        <v>2006</v>
      </c>
      <c r="F11" s="307"/>
      <c r="G11" s="207" t="s">
        <v>291</v>
      </c>
      <c r="H11" s="309" t="s">
        <v>127</v>
      </c>
      <c r="I11" s="10" t="s">
        <v>292</v>
      </c>
      <c r="J11" s="4"/>
      <c r="K11" s="7"/>
      <c r="L11" s="207" t="s">
        <v>293</v>
      </c>
    </row>
    <row r="12" spans="1:12" ht="12.75">
      <c r="A12" s="105">
        <v>1</v>
      </c>
      <c r="B12" s="105">
        <f>A12+1</f>
        <v>2</v>
      </c>
      <c r="C12" s="105">
        <f>B12+1</f>
        <v>3</v>
      </c>
      <c r="D12" s="105">
        <f>C12+1</f>
        <v>4</v>
      </c>
      <c r="E12" s="105">
        <f>D12+1</f>
        <v>5</v>
      </c>
      <c r="F12" s="105">
        <f>E12+1</f>
        <v>6</v>
      </c>
      <c r="G12" s="105">
        <f>F12+1</f>
        <v>7</v>
      </c>
      <c r="H12" s="105">
        <f>G12+1</f>
        <v>8</v>
      </c>
      <c r="I12" s="105">
        <v>9</v>
      </c>
      <c r="J12" s="105">
        <v>10</v>
      </c>
      <c r="K12" s="310">
        <v>11</v>
      </c>
      <c r="L12" s="105">
        <v>12</v>
      </c>
    </row>
    <row r="13" spans="1:12" ht="24.75">
      <c r="A13" s="203" t="s">
        <v>161</v>
      </c>
      <c r="B13" s="311" t="s">
        <v>163</v>
      </c>
      <c r="C13" s="312" t="s">
        <v>294</v>
      </c>
      <c r="D13" s="313">
        <f>SUM(E13,J13,K13)</f>
        <v>576000</v>
      </c>
      <c r="E13" s="313">
        <f>SUM(F13:I13)</f>
        <v>576000</v>
      </c>
      <c r="F13" s="314">
        <v>144000</v>
      </c>
      <c r="G13" s="314"/>
      <c r="H13" s="314"/>
      <c r="I13" s="314">
        <v>432000</v>
      </c>
      <c r="J13" s="315"/>
      <c r="K13" s="316"/>
      <c r="L13" s="317" t="s">
        <v>295</v>
      </c>
    </row>
    <row r="14" spans="1:12" ht="24.75">
      <c r="A14" s="203" t="s">
        <v>161</v>
      </c>
      <c r="B14" s="203" t="s">
        <v>163</v>
      </c>
      <c r="C14" s="318" t="s">
        <v>296</v>
      </c>
      <c r="D14" s="313">
        <f>SUM(E14,J14,K14)</f>
        <v>10000</v>
      </c>
      <c r="E14" s="314">
        <f>SUM(F14:H14)</f>
        <v>10000</v>
      </c>
      <c r="F14" s="151">
        <v>10000</v>
      </c>
      <c r="G14" s="319"/>
      <c r="H14" s="319"/>
      <c r="I14" s="319"/>
      <c r="J14" s="314"/>
      <c r="K14" s="314"/>
      <c r="L14" s="317" t="s">
        <v>295</v>
      </c>
    </row>
    <row r="15" spans="1:12" ht="24.75">
      <c r="A15" s="203" t="s">
        <v>161</v>
      </c>
      <c r="B15" s="203" t="s">
        <v>163</v>
      </c>
      <c r="C15" s="318" t="s">
        <v>297</v>
      </c>
      <c r="D15" s="313">
        <f>SUM(E15,J15,K15)</f>
        <v>10000</v>
      </c>
      <c r="E15" s="314">
        <f>SUM(F15:H15)</f>
        <v>10000</v>
      </c>
      <c r="F15" s="314">
        <v>10000</v>
      </c>
      <c r="G15" s="319"/>
      <c r="H15" s="319"/>
      <c r="I15" s="319"/>
      <c r="J15" s="314"/>
      <c r="K15" s="314"/>
      <c r="L15" s="291" t="s">
        <v>295</v>
      </c>
    </row>
    <row r="16" spans="1:12" ht="24.75">
      <c r="A16" s="203" t="s">
        <v>161</v>
      </c>
      <c r="B16" s="203" t="s">
        <v>163</v>
      </c>
      <c r="C16" s="318" t="s">
        <v>298</v>
      </c>
      <c r="D16" s="313">
        <f>SUM(E16,J16,K16)</f>
        <v>420000</v>
      </c>
      <c r="E16" s="314">
        <f>SUM(F16:H16)</f>
        <v>20000</v>
      </c>
      <c r="F16" s="314">
        <v>20000</v>
      </c>
      <c r="G16" s="319"/>
      <c r="H16" s="319"/>
      <c r="I16" s="319"/>
      <c r="J16" s="314">
        <v>400000</v>
      </c>
      <c r="K16" s="314"/>
      <c r="L16" s="291" t="s">
        <v>295</v>
      </c>
    </row>
    <row r="17" spans="1:12" ht="36.75">
      <c r="A17" s="203" t="s">
        <v>299</v>
      </c>
      <c r="B17" s="203" t="s">
        <v>175</v>
      </c>
      <c r="C17" s="318" t="s">
        <v>300</v>
      </c>
      <c r="D17" s="313">
        <f>SUM(E17,J17,K17)</f>
        <v>3723001</v>
      </c>
      <c r="E17" s="313">
        <f>SUM(F17:I17)</f>
        <v>3723001</v>
      </c>
      <c r="F17" s="314">
        <f>75000+228450</f>
        <v>303450</v>
      </c>
      <c r="G17" s="319"/>
      <c r="H17" s="314">
        <f>60000+195000</f>
        <v>255000</v>
      </c>
      <c r="I17" s="314">
        <f>765000+2399551</f>
        <v>3164551</v>
      </c>
      <c r="J17" s="314"/>
      <c r="K17" s="314"/>
      <c r="L17" s="291" t="s">
        <v>301</v>
      </c>
    </row>
    <row r="18" spans="1:12" ht="24.75">
      <c r="A18" s="320" t="s">
        <v>302</v>
      </c>
      <c r="B18" s="203" t="s">
        <v>303</v>
      </c>
      <c r="C18" s="318" t="s">
        <v>304</v>
      </c>
      <c r="D18" s="313">
        <f>SUM(E18,J18,K18)</f>
        <v>20000</v>
      </c>
      <c r="E18" s="313">
        <f>SUM(F18:I18)</f>
        <v>20000</v>
      </c>
      <c r="F18" s="313">
        <v>20000</v>
      </c>
      <c r="G18" s="321"/>
      <c r="H18" s="322"/>
      <c r="I18" s="316"/>
      <c r="J18" s="116"/>
      <c r="K18" s="314"/>
      <c r="L18" s="291" t="s">
        <v>295</v>
      </c>
    </row>
    <row r="19" spans="1:12" ht="24.75">
      <c r="A19" s="203" t="s">
        <v>112</v>
      </c>
      <c r="B19" s="203" t="s">
        <v>305</v>
      </c>
      <c r="C19" s="323" t="s">
        <v>306</v>
      </c>
      <c r="D19" s="313">
        <f>SUM(E19,J19,K19)</f>
        <v>60000</v>
      </c>
      <c r="E19" s="313">
        <f>SUM(F19:I19)</f>
        <v>30000</v>
      </c>
      <c r="F19" s="313">
        <v>30000</v>
      </c>
      <c r="G19" s="324"/>
      <c r="H19" s="313"/>
      <c r="I19" s="313"/>
      <c r="J19" s="313">
        <v>30000</v>
      </c>
      <c r="K19" s="313"/>
      <c r="L19" s="317" t="s">
        <v>295</v>
      </c>
    </row>
    <row r="20" spans="1:12" ht="36.75">
      <c r="A20" s="203" t="s">
        <v>112</v>
      </c>
      <c r="B20" s="203" t="s">
        <v>307</v>
      </c>
      <c r="C20" s="325" t="s">
        <v>308</v>
      </c>
      <c r="D20" s="313">
        <f>SUM(E20,J20,K20)</f>
        <v>258164</v>
      </c>
      <c r="E20" s="313">
        <f>SUM(F20:I20)</f>
        <v>258164</v>
      </c>
      <c r="F20" s="314">
        <v>59164</v>
      </c>
      <c r="G20" s="319"/>
      <c r="H20" s="314"/>
      <c r="I20" s="314">
        <v>199000</v>
      </c>
      <c r="J20" s="313"/>
      <c r="K20" s="313"/>
      <c r="L20" s="317" t="s">
        <v>295</v>
      </c>
    </row>
    <row r="21" spans="1:12" ht="24.75">
      <c r="A21" s="203" t="s">
        <v>112</v>
      </c>
      <c r="B21" s="311" t="s">
        <v>307</v>
      </c>
      <c r="C21" s="312" t="s">
        <v>309</v>
      </c>
      <c r="D21" s="313">
        <f>SUM(E21,J21,K21)</f>
        <v>402443</v>
      </c>
      <c r="E21" s="313">
        <f>SUM(F21:I21)</f>
        <v>402443</v>
      </c>
      <c r="F21" s="314">
        <v>80943</v>
      </c>
      <c r="G21" s="314"/>
      <c r="H21" s="314"/>
      <c r="I21" s="314">
        <v>321500</v>
      </c>
      <c r="J21" s="326"/>
      <c r="K21" s="327"/>
      <c r="L21" s="317" t="s">
        <v>295</v>
      </c>
    </row>
    <row r="22" spans="1:12" ht="24.75">
      <c r="A22" s="203" t="s">
        <v>112</v>
      </c>
      <c r="B22" s="203" t="s">
        <v>307</v>
      </c>
      <c r="C22" s="318" t="s">
        <v>310</v>
      </c>
      <c r="D22" s="313">
        <f>SUM(E22,J22,K22)</f>
        <v>305000</v>
      </c>
      <c r="E22" s="313">
        <f>SUM(F22:I22)</f>
        <v>5000</v>
      </c>
      <c r="F22" s="314">
        <v>5000</v>
      </c>
      <c r="G22" s="319"/>
      <c r="H22" s="314"/>
      <c r="I22" s="314"/>
      <c r="J22" s="314"/>
      <c r="K22" s="314">
        <v>300000</v>
      </c>
      <c r="L22" s="291" t="s">
        <v>295</v>
      </c>
    </row>
    <row r="23" spans="1:12" ht="24.75">
      <c r="A23" s="203" t="s">
        <v>112</v>
      </c>
      <c r="B23" s="203" t="s">
        <v>307</v>
      </c>
      <c r="C23" s="318" t="s">
        <v>311</v>
      </c>
      <c r="D23" s="313">
        <f>SUM(E23,J23,K23)</f>
        <v>10000</v>
      </c>
      <c r="E23" s="313">
        <f>SUM(F23:I23)</f>
        <v>10000</v>
      </c>
      <c r="F23" s="314">
        <v>10000</v>
      </c>
      <c r="G23" s="319"/>
      <c r="H23" s="314"/>
      <c r="I23" s="314"/>
      <c r="J23" s="314"/>
      <c r="K23" s="314"/>
      <c r="L23" s="291" t="s">
        <v>295</v>
      </c>
    </row>
    <row r="24" spans="1:12" ht="24.75">
      <c r="A24" s="203" t="s">
        <v>112</v>
      </c>
      <c r="B24" s="203" t="s">
        <v>307</v>
      </c>
      <c r="C24" s="318" t="s">
        <v>312</v>
      </c>
      <c r="D24" s="313">
        <f>SUM(E24,J24,K24)</f>
        <v>67500</v>
      </c>
      <c r="E24" s="313">
        <f>SUM(F24:I24)</f>
        <v>67500</v>
      </c>
      <c r="F24" s="314">
        <v>50000</v>
      </c>
      <c r="G24" s="319"/>
      <c r="H24" s="314">
        <v>17500</v>
      </c>
      <c r="I24" s="314"/>
      <c r="J24" s="314"/>
      <c r="K24" s="314"/>
      <c r="L24" s="291" t="s">
        <v>295</v>
      </c>
    </row>
    <row r="25" spans="1:12" ht="26.25" customHeight="1">
      <c r="A25" s="328" t="s">
        <v>313</v>
      </c>
      <c r="B25" s="328"/>
      <c r="C25" s="328"/>
      <c r="D25" s="88">
        <f>SUM(D13:D24)</f>
        <v>5862108</v>
      </c>
      <c r="E25" s="88">
        <f>SUM(E13:E24)</f>
        <v>5132108</v>
      </c>
      <c r="F25" s="88">
        <f>SUM(F13:F24)</f>
        <v>742557</v>
      </c>
      <c r="G25" s="88">
        <f>SUM(G13:G24)</f>
        <v>0</v>
      </c>
      <c r="H25" s="88">
        <f>SUM(H13:H24)</f>
        <v>272500</v>
      </c>
      <c r="I25" s="88">
        <f>SUM(I13:I24)</f>
        <v>4117051</v>
      </c>
      <c r="J25" s="88">
        <f>SUM(J13:J24)</f>
        <v>430000</v>
      </c>
      <c r="K25" s="88">
        <f>SUM(K13:K24)</f>
        <v>300000</v>
      </c>
      <c r="L25" s="324"/>
    </row>
    <row r="26" ht="15" customHeight="1"/>
    <row r="27" spans="1:13" ht="15">
      <c r="A27" s="96"/>
      <c r="B27" s="96"/>
      <c r="C27" s="96"/>
      <c r="D27" s="96"/>
      <c r="E27" s="96"/>
      <c r="F27" s="96"/>
      <c r="G27" s="96"/>
      <c r="H27" s="95" t="s">
        <v>128</v>
      </c>
      <c r="I27" s="95"/>
      <c r="J27" s="95"/>
      <c r="K27" s="95">
        <f>J25-K25</f>
        <v>130000</v>
      </c>
      <c r="L27" s="95"/>
      <c r="M27" s="96"/>
    </row>
    <row r="28" spans="2:13" ht="15">
      <c r="B28" s="302" t="s">
        <v>314</v>
      </c>
      <c r="C28" s="329"/>
      <c r="H28" s="96"/>
      <c r="I28" s="97"/>
      <c r="J28" s="97"/>
      <c r="K28" s="97"/>
      <c r="M28" s="302"/>
    </row>
    <row r="29" spans="8:11" ht="12.75">
      <c r="H29" s="96"/>
      <c r="I29" s="97"/>
      <c r="J29" s="97"/>
      <c r="K29" s="97"/>
    </row>
    <row r="30" spans="8:11" ht="13.5">
      <c r="H30" s="98" t="s">
        <v>129</v>
      </c>
      <c r="I30" s="98"/>
      <c r="J30" s="98"/>
      <c r="K30" s="98"/>
    </row>
  </sheetData>
  <mergeCells count="13">
    <mergeCell ref="H1:K1"/>
    <mergeCell ref="H2:K2"/>
    <mergeCell ref="H3:K3"/>
    <mergeCell ref="A5:L5"/>
    <mergeCell ref="A6:L6"/>
    <mergeCell ref="E8:K8"/>
    <mergeCell ref="F9:I9"/>
    <mergeCell ref="J9:J11"/>
    <mergeCell ref="K9:K11"/>
    <mergeCell ref="F10:F11"/>
    <mergeCell ref="A25:C25"/>
    <mergeCell ref="H27:K27"/>
    <mergeCell ref="H30:K30"/>
  </mergeCells>
  <printOptions/>
  <pageMargins left="0.7875" right="0.7875" top="0.7875" bottom="0.7875" header="0.5118055555555556" footer="0.5118055555555556"/>
  <pageSetup horizontalDpi="300" verticalDpi="3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zoomScale="80" zoomScaleNormal="80" zoomScaleSheetLayoutView="55" workbookViewId="0" topLeftCell="A1">
      <selection activeCell="J47" sqref="J47"/>
    </sheetView>
  </sheetViews>
  <sheetFormatPr defaultColWidth="12.00390625" defaultRowHeight="12.75"/>
  <cols>
    <col min="1" max="1" width="5.125" style="0" customWidth="1"/>
    <col min="2" max="2" width="21.625" style="0" customWidth="1"/>
    <col min="3" max="13" width="11.625" style="0" customWidth="1"/>
    <col min="14" max="14" width="12.50390625" style="0" customWidth="1"/>
    <col min="15" max="16" width="9.125" style="0" customWidth="1"/>
    <col min="17" max="17" width="9.375" style="0" customWidth="1"/>
    <col min="18" max="16384" width="11.625" style="0" customWidth="1"/>
  </cols>
  <sheetData>
    <row r="1" spans="1:19" ht="12.75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4" t="s">
        <v>315</v>
      </c>
      <c r="P1" s="330"/>
      <c r="Q1" s="330"/>
      <c r="R1" s="331"/>
      <c r="S1" s="331"/>
    </row>
    <row r="2" spans="1:19" ht="12.7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4" t="s">
        <v>1</v>
      </c>
      <c r="P2" s="330"/>
      <c r="Q2" s="330"/>
      <c r="R2" s="331"/>
      <c r="S2" s="331"/>
    </row>
    <row r="3" spans="1:19" ht="12.7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4" t="s">
        <v>131</v>
      </c>
      <c r="P3" s="330"/>
      <c r="Q3" s="330"/>
      <c r="R3" s="331"/>
      <c r="S3" s="331"/>
    </row>
    <row r="4" spans="1:19" ht="12.7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  <c r="S4" s="331"/>
    </row>
    <row r="5" spans="1:19" ht="12.75">
      <c r="A5" s="330" t="s">
        <v>316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331"/>
    </row>
    <row r="6" spans="1:19" ht="12.7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</row>
    <row r="7" spans="1:19" ht="12.75">
      <c r="A7" s="332" t="s">
        <v>317</v>
      </c>
      <c r="B7" s="332" t="s">
        <v>318</v>
      </c>
      <c r="C7" s="333" t="s">
        <v>319</v>
      </c>
      <c r="D7" s="333" t="s">
        <v>320</v>
      </c>
      <c r="E7" s="333" t="s">
        <v>321</v>
      </c>
      <c r="F7" s="332" t="s">
        <v>322</v>
      </c>
      <c r="G7" s="332"/>
      <c r="H7" s="332" t="s">
        <v>323</v>
      </c>
      <c r="I7" s="332"/>
      <c r="J7" s="332"/>
      <c r="K7" s="332"/>
      <c r="L7" s="332"/>
      <c r="M7" s="332"/>
      <c r="N7" s="332"/>
      <c r="O7" s="332"/>
      <c r="P7" s="332"/>
      <c r="Q7" s="332"/>
      <c r="R7" s="331"/>
      <c r="S7" s="331"/>
    </row>
    <row r="8" spans="1:19" ht="12.75">
      <c r="A8" s="332"/>
      <c r="B8" s="332"/>
      <c r="C8" s="333"/>
      <c r="D8" s="333"/>
      <c r="E8" s="333"/>
      <c r="F8" s="333" t="s">
        <v>324</v>
      </c>
      <c r="G8" s="333" t="s">
        <v>325</v>
      </c>
      <c r="H8" s="332" t="s">
        <v>326</v>
      </c>
      <c r="I8" s="332"/>
      <c r="J8" s="332"/>
      <c r="K8" s="332"/>
      <c r="L8" s="332"/>
      <c r="M8" s="332"/>
      <c r="N8" s="332"/>
      <c r="O8" s="332"/>
      <c r="P8" s="332"/>
      <c r="Q8" s="332"/>
      <c r="R8" s="331"/>
      <c r="S8" s="331"/>
    </row>
    <row r="9" spans="1:19" ht="12.75">
      <c r="A9" s="332"/>
      <c r="B9" s="332"/>
      <c r="C9" s="333"/>
      <c r="D9" s="333"/>
      <c r="E9" s="333"/>
      <c r="F9" s="333"/>
      <c r="G9" s="333"/>
      <c r="H9" s="333" t="s">
        <v>327</v>
      </c>
      <c r="I9" s="332" t="s">
        <v>328</v>
      </c>
      <c r="J9" s="332"/>
      <c r="K9" s="332"/>
      <c r="L9" s="332"/>
      <c r="M9" s="332"/>
      <c r="N9" s="332"/>
      <c r="O9" s="332"/>
      <c r="P9" s="332"/>
      <c r="Q9" s="332"/>
      <c r="R9" s="331"/>
      <c r="S9" s="331"/>
    </row>
    <row r="10" spans="1:19" ht="12.75">
      <c r="A10" s="332"/>
      <c r="B10" s="332"/>
      <c r="C10" s="333"/>
      <c r="D10" s="333"/>
      <c r="E10" s="333"/>
      <c r="F10" s="333"/>
      <c r="G10" s="333"/>
      <c r="H10" s="333"/>
      <c r="I10" s="332" t="s">
        <v>329</v>
      </c>
      <c r="J10" s="332"/>
      <c r="K10" s="332"/>
      <c r="L10" s="332"/>
      <c r="M10" s="332" t="s">
        <v>325</v>
      </c>
      <c r="N10" s="332"/>
      <c r="O10" s="332"/>
      <c r="P10" s="332"/>
      <c r="Q10" s="332"/>
      <c r="R10" s="331"/>
      <c r="S10" s="331"/>
    </row>
    <row r="11" spans="1:19" ht="12.75">
      <c r="A11" s="332"/>
      <c r="B11" s="332"/>
      <c r="C11" s="333"/>
      <c r="D11" s="333"/>
      <c r="E11" s="333"/>
      <c r="F11" s="333"/>
      <c r="G11" s="333"/>
      <c r="H11" s="333"/>
      <c r="I11" s="333" t="s">
        <v>330</v>
      </c>
      <c r="J11" s="332" t="s">
        <v>331</v>
      </c>
      <c r="K11" s="332"/>
      <c r="L11" s="332"/>
      <c r="M11" s="333" t="s">
        <v>332</v>
      </c>
      <c r="N11" s="333" t="s">
        <v>331</v>
      </c>
      <c r="O11" s="333"/>
      <c r="P11" s="333"/>
      <c r="Q11" s="333"/>
      <c r="R11" s="331"/>
      <c r="S11" s="331"/>
    </row>
    <row r="12" spans="1:19" ht="42.75">
      <c r="A12" s="332"/>
      <c r="B12" s="332"/>
      <c r="C12" s="333"/>
      <c r="D12" s="333"/>
      <c r="E12" s="333"/>
      <c r="F12" s="333"/>
      <c r="G12" s="333"/>
      <c r="H12" s="333"/>
      <c r="I12" s="333"/>
      <c r="J12" s="333" t="s">
        <v>333</v>
      </c>
      <c r="K12" s="333" t="s">
        <v>334</v>
      </c>
      <c r="L12" s="333" t="s">
        <v>335</v>
      </c>
      <c r="M12" s="333"/>
      <c r="N12" s="333" t="s">
        <v>336</v>
      </c>
      <c r="O12" s="333" t="s">
        <v>333</v>
      </c>
      <c r="P12" s="333" t="s">
        <v>334</v>
      </c>
      <c r="Q12" s="333" t="s">
        <v>337</v>
      </c>
      <c r="R12" s="331"/>
      <c r="S12" s="331"/>
    </row>
    <row r="13" spans="1:19" ht="12.75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  <c r="G13" s="334">
        <v>7</v>
      </c>
      <c r="H13" s="334">
        <v>8</v>
      </c>
      <c r="I13" s="334">
        <v>9</v>
      </c>
      <c r="J13" s="334">
        <v>10</v>
      </c>
      <c r="K13" s="334">
        <v>11</v>
      </c>
      <c r="L13" s="334">
        <v>12</v>
      </c>
      <c r="M13" s="334">
        <v>13</v>
      </c>
      <c r="N13" s="334">
        <v>14</v>
      </c>
      <c r="O13" s="334">
        <v>15</v>
      </c>
      <c r="P13" s="334">
        <v>16</v>
      </c>
      <c r="Q13" s="334">
        <v>17</v>
      </c>
      <c r="R13" s="331"/>
      <c r="S13" s="331"/>
    </row>
    <row r="14" spans="1:19" ht="12.75">
      <c r="A14" s="335">
        <v>1</v>
      </c>
      <c r="B14" s="336" t="s">
        <v>338</v>
      </c>
      <c r="C14" s="337" t="s">
        <v>339</v>
      </c>
      <c r="D14" s="337"/>
      <c r="E14" s="338">
        <f>E19+E26+E33+E40</f>
        <v>4959608</v>
      </c>
      <c r="F14" s="338">
        <f>F19+F26+F33+F40</f>
        <v>842557</v>
      </c>
      <c r="G14" s="338">
        <f>G19+G26+G33+G40</f>
        <v>4117051</v>
      </c>
      <c r="H14" s="338">
        <f>H19+H26+H33+H40</f>
        <v>4959608</v>
      </c>
      <c r="I14" s="338">
        <f>I19+I26+I33+I40</f>
        <v>842557</v>
      </c>
      <c r="J14" s="338">
        <f>J19+J26+J33+J40</f>
        <v>0</v>
      </c>
      <c r="K14" s="338">
        <f>K19+K26+K33+K40</f>
        <v>0</v>
      </c>
      <c r="L14" s="338">
        <f>L19+L26+L33+L40</f>
        <v>842557</v>
      </c>
      <c r="M14" s="338">
        <f>M19+M26+M33+M40</f>
        <v>4117051</v>
      </c>
      <c r="N14" s="338">
        <f>N19+N26+N33+N40</f>
        <v>4117051</v>
      </c>
      <c r="O14" s="338">
        <f>O19+O26+O33+O40</f>
        <v>0</v>
      </c>
      <c r="P14" s="338">
        <f>P19+P26+P33+P40</f>
        <v>0</v>
      </c>
      <c r="Q14" s="338">
        <f>Q19+Q26+Q33+Q40</f>
        <v>0</v>
      </c>
      <c r="R14" s="331"/>
      <c r="S14" s="331"/>
    </row>
    <row r="15" spans="1:19" ht="12.75">
      <c r="A15" s="339" t="s">
        <v>340</v>
      </c>
      <c r="B15" s="336" t="s">
        <v>341</v>
      </c>
      <c r="C15" s="340" t="s">
        <v>342</v>
      </c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2"/>
      <c r="R15" s="331"/>
      <c r="S15" s="331"/>
    </row>
    <row r="16" spans="1:19" ht="12.75">
      <c r="A16" s="339"/>
      <c r="B16" s="336" t="s">
        <v>343</v>
      </c>
      <c r="C16" s="343">
        <v>3</v>
      </c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5"/>
      <c r="R16" s="331"/>
      <c r="S16" s="331"/>
    </row>
    <row r="17" spans="1:19" ht="12.75">
      <c r="A17" s="339"/>
      <c r="B17" s="336" t="s">
        <v>344</v>
      </c>
      <c r="C17" s="346" t="s">
        <v>345</v>
      </c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5"/>
      <c r="R17" s="331"/>
      <c r="S17" s="331"/>
    </row>
    <row r="18" spans="1:19" ht="12.75">
      <c r="A18" s="339"/>
      <c r="B18" s="336" t="s">
        <v>346</v>
      </c>
      <c r="C18" s="347" t="s">
        <v>347</v>
      </c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9"/>
      <c r="R18" s="331"/>
      <c r="S18" s="331"/>
    </row>
    <row r="19" spans="1:19" ht="12.75">
      <c r="A19" s="339"/>
      <c r="B19" s="336" t="s">
        <v>348</v>
      </c>
      <c r="C19" s="336"/>
      <c r="D19" s="350" t="s">
        <v>349</v>
      </c>
      <c r="E19" s="338">
        <f>F19+G19</f>
        <v>576000</v>
      </c>
      <c r="F19" s="338">
        <v>144000</v>
      </c>
      <c r="G19" s="338">
        <v>432000</v>
      </c>
      <c r="H19" s="338">
        <f>I19+M19</f>
        <v>576000</v>
      </c>
      <c r="I19" s="338">
        <f>SUM(J19:L19)</f>
        <v>144000</v>
      </c>
      <c r="J19" s="338"/>
      <c r="K19" s="338"/>
      <c r="L19" s="338">
        <v>144000</v>
      </c>
      <c r="M19" s="338">
        <f>SUM(N19:Q19)</f>
        <v>432000</v>
      </c>
      <c r="N19" s="338">
        <v>432000</v>
      </c>
      <c r="O19" s="338"/>
      <c r="P19" s="338"/>
      <c r="Q19" s="338"/>
      <c r="R19" s="331"/>
      <c r="S19" s="331"/>
    </row>
    <row r="20" spans="1:19" ht="12.75">
      <c r="A20" s="339"/>
      <c r="B20" s="336" t="s">
        <v>350</v>
      </c>
      <c r="C20" s="351"/>
      <c r="D20" s="351"/>
      <c r="E20" s="338">
        <f>F20+G20</f>
        <v>576000</v>
      </c>
      <c r="F20" s="338">
        <v>144000</v>
      </c>
      <c r="G20" s="338">
        <v>432000</v>
      </c>
      <c r="H20" s="338">
        <f>I20+M20</f>
        <v>576000</v>
      </c>
      <c r="I20" s="338">
        <f>SUM(J20:L20)</f>
        <v>144000</v>
      </c>
      <c r="J20" s="338"/>
      <c r="K20" s="338"/>
      <c r="L20" s="338">
        <v>144000</v>
      </c>
      <c r="M20" s="338">
        <f>SUM(N20:Q20)</f>
        <v>432000</v>
      </c>
      <c r="N20" s="338">
        <v>432000</v>
      </c>
      <c r="O20" s="338"/>
      <c r="P20" s="338"/>
      <c r="Q20" s="338"/>
      <c r="R20" s="331"/>
      <c r="S20" s="331"/>
    </row>
    <row r="21" spans="1:19" ht="12.75">
      <c r="A21" s="339"/>
      <c r="B21" s="336" t="s">
        <v>351</v>
      </c>
      <c r="C21" s="352"/>
      <c r="D21" s="352"/>
      <c r="E21" s="336"/>
      <c r="F21" s="336"/>
      <c r="G21" s="336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31"/>
      <c r="S21" s="331"/>
    </row>
    <row r="22" spans="1:19" ht="12.75">
      <c r="A22" s="339" t="s">
        <v>352</v>
      </c>
      <c r="B22" s="336" t="s">
        <v>341</v>
      </c>
      <c r="C22" s="353" t="s">
        <v>353</v>
      </c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2"/>
      <c r="R22" s="331"/>
      <c r="S22" s="331"/>
    </row>
    <row r="23" spans="1:19" ht="12.75">
      <c r="A23" s="339"/>
      <c r="B23" s="336" t="s">
        <v>343</v>
      </c>
      <c r="C23" s="343" t="s">
        <v>354</v>
      </c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5"/>
      <c r="R23" s="331"/>
      <c r="S23" s="331"/>
    </row>
    <row r="24" spans="1:19" ht="12.75">
      <c r="A24" s="339"/>
      <c r="B24" s="336" t="s">
        <v>344</v>
      </c>
      <c r="C24" s="343" t="s">
        <v>355</v>
      </c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5"/>
      <c r="R24" s="331"/>
      <c r="S24" s="331"/>
    </row>
    <row r="25" spans="1:19" ht="12.75">
      <c r="A25" s="339"/>
      <c r="B25" s="336" t="s">
        <v>346</v>
      </c>
      <c r="C25" s="347" t="s">
        <v>356</v>
      </c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9"/>
      <c r="R25" s="331"/>
      <c r="S25" s="331"/>
    </row>
    <row r="26" spans="1:19" ht="12.75">
      <c r="A26" s="339"/>
      <c r="B26" s="336" t="s">
        <v>348</v>
      </c>
      <c r="C26" s="336"/>
      <c r="D26" s="350" t="s">
        <v>357</v>
      </c>
      <c r="E26" s="338">
        <f>F26+G26</f>
        <v>258164</v>
      </c>
      <c r="F26" s="338">
        <f>I26</f>
        <v>59164</v>
      </c>
      <c r="G26" s="338">
        <f>M26</f>
        <v>199000</v>
      </c>
      <c r="H26" s="338">
        <f>I26+M26</f>
        <v>258164</v>
      </c>
      <c r="I26" s="338">
        <f>SUM(J26:L26)</f>
        <v>59164</v>
      </c>
      <c r="J26" s="338"/>
      <c r="K26" s="338"/>
      <c r="L26" s="338">
        <v>59164</v>
      </c>
      <c r="M26" s="354">
        <f>SUM(N26:Q26)</f>
        <v>199000</v>
      </c>
      <c r="N26" s="354">
        <v>199000</v>
      </c>
      <c r="O26" s="355"/>
      <c r="P26" s="355"/>
      <c r="Q26" s="355"/>
      <c r="R26" s="331"/>
      <c r="S26" s="331"/>
    </row>
    <row r="27" spans="1:19" ht="12.75">
      <c r="A27" s="339"/>
      <c r="B27" s="336" t="s">
        <v>350</v>
      </c>
      <c r="C27" s="351"/>
      <c r="D27" s="351"/>
      <c r="E27" s="338">
        <f>F27+G27</f>
        <v>258164</v>
      </c>
      <c r="F27" s="338">
        <f>I27</f>
        <v>59164</v>
      </c>
      <c r="G27" s="338">
        <f>M27</f>
        <v>199000</v>
      </c>
      <c r="H27" s="338">
        <f>I27+M27</f>
        <v>258164</v>
      </c>
      <c r="I27" s="338">
        <f>SUM(J27:L27)</f>
        <v>59164</v>
      </c>
      <c r="J27" s="338"/>
      <c r="K27" s="338"/>
      <c r="L27" s="338">
        <v>59164</v>
      </c>
      <c r="M27" s="355">
        <f>SUM(N27:Q27)</f>
        <v>199000</v>
      </c>
      <c r="N27" s="355">
        <v>199000</v>
      </c>
      <c r="O27" s="356"/>
      <c r="P27" s="356"/>
      <c r="Q27" s="356"/>
      <c r="R27" s="331"/>
      <c r="S27" s="331"/>
    </row>
    <row r="28" spans="1:19" ht="12.75">
      <c r="A28" s="339"/>
      <c r="B28" s="336" t="s">
        <v>351</v>
      </c>
      <c r="C28" s="352"/>
      <c r="D28" s="352"/>
      <c r="E28" s="336"/>
      <c r="F28" s="336"/>
      <c r="G28" s="336"/>
      <c r="H28" s="357"/>
      <c r="I28" s="357"/>
      <c r="J28" s="357"/>
      <c r="K28" s="357"/>
      <c r="L28" s="357"/>
      <c r="M28" s="357"/>
      <c r="N28" s="357"/>
      <c r="O28" s="357"/>
      <c r="P28" s="352"/>
      <c r="Q28" s="352"/>
      <c r="R28" s="331"/>
      <c r="S28" s="331"/>
    </row>
    <row r="29" spans="1:19" ht="12.75">
      <c r="A29" s="339" t="s">
        <v>358</v>
      </c>
      <c r="B29" s="336" t="s">
        <v>341</v>
      </c>
      <c r="C29" s="353" t="s">
        <v>353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2"/>
      <c r="R29" s="331"/>
      <c r="S29" s="331"/>
    </row>
    <row r="30" spans="1:19" ht="12.75">
      <c r="A30" s="339"/>
      <c r="B30" s="336" t="s">
        <v>343</v>
      </c>
      <c r="C30" s="343" t="s">
        <v>354</v>
      </c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5"/>
      <c r="R30" s="331"/>
      <c r="S30" s="331"/>
    </row>
    <row r="31" spans="1:19" ht="12.75">
      <c r="A31" s="339"/>
      <c r="B31" s="336" t="s">
        <v>344</v>
      </c>
      <c r="C31" s="343" t="s">
        <v>355</v>
      </c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5"/>
      <c r="R31" s="331"/>
      <c r="S31" s="331"/>
    </row>
    <row r="32" spans="1:19" ht="12.75">
      <c r="A32" s="339"/>
      <c r="B32" s="336" t="s">
        <v>346</v>
      </c>
      <c r="C32" s="347" t="s">
        <v>309</v>
      </c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9"/>
      <c r="R32" s="331"/>
      <c r="S32" s="331"/>
    </row>
    <row r="33" spans="1:19" ht="12.75">
      <c r="A33" s="339"/>
      <c r="B33" s="336" t="s">
        <v>348</v>
      </c>
      <c r="C33" s="336"/>
      <c r="D33" s="350" t="s">
        <v>357</v>
      </c>
      <c r="E33" s="338">
        <f>E34+E35</f>
        <v>402443</v>
      </c>
      <c r="F33" s="338">
        <f>I33</f>
        <v>80943</v>
      </c>
      <c r="G33" s="338">
        <f>M33</f>
        <v>321500</v>
      </c>
      <c r="H33" s="338">
        <f>I33+M33</f>
        <v>402443</v>
      </c>
      <c r="I33" s="338">
        <f>SUM(J33:L33)</f>
        <v>80943</v>
      </c>
      <c r="J33" s="338"/>
      <c r="K33" s="338"/>
      <c r="L33" s="338">
        <v>80943</v>
      </c>
      <c r="M33" s="354">
        <f>SUM(N33:Q33)</f>
        <v>321500</v>
      </c>
      <c r="N33" s="354">
        <v>321500</v>
      </c>
      <c r="O33" s="355"/>
      <c r="P33" s="355"/>
      <c r="Q33" s="355"/>
      <c r="R33" s="331"/>
      <c r="S33" s="331"/>
    </row>
    <row r="34" spans="1:19" ht="12.75">
      <c r="A34" s="339"/>
      <c r="B34" s="336" t="s">
        <v>350</v>
      </c>
      <c r="C34" s="351"/>
      <c r="D34" s="351"/>
      <c r="E34" s="338">
        <f>F34+G34</f>
        <v>402443</v>
      </c>
      <c r="F34" s="338">
        <f>I34</f>
        <v>80943</v>
      </c>
      <c r="G34" s="338">
        <f>M34</f>
        <v>321500</v>
      </c>
      <c r="H34" s="338">
        <f>I34+M34</f>
        <v>402443</v>
      </c>
      <c r="I34" s="338">
        <f>SUM(J34:L34)</f>
        <v>80943</v>
      </c>
      <c r="J34" s="338"/>
      <c r="K34" s="338"/>
      <c r="L34" s="338">
        <v>80943</v>
      </c>
      <c r="M34" s="355">
        <f>SUM(N34:Q34)</f>
        <v>321500</v>
      </c>
      <c r="N34" s="355">
        <v>321500</v>
      </c>
      <c r="O34" s="356"/>
      <c r="P34" s="356"/>
      <c r="Q34" s="356"/>
      <c r="R34" s="331"/>
      <c r="S34" s="331"/>
    </row>
    <row r="35" spans="1:19" ht="12.75">
      <c r="A35" s="339"/>
      <c r="B35" s="336" t="s">
        <v>351</v>
      </c>
      <c r="C35" s="352"/>
      <c r="D35" s="352"/>
      <c r="E35" s="336"/>
      <c r="F35" s="336"/>
      <c r="G35" s="336"/>
      <c r="H35" s="357"/>
      <c r="I35" s="357"/>
      <c r="J35" s="357"/>
      <c r="K35" s="357"/>
      <c r="L35" s="357"/>
      <c r="M35" s="357"/>
      <c r="N35" s="357"/>
      <c r="O35" s="357"/>
      <c r="P35" s="352"/>
      <c r="Q35" s="352"/>
      <c r="R35" s="331"/>
      <c r="S35" s="331"/>
    </row>
    <row r="36" spans="1:19" ht="12.75">
      <c r="A36" s="339" t="s">
        <v>359</v>
      </c>
      <c r="B36" s="336" t="s">
        <v>341</v>
      </c>
      <c r="C36" s="340" t="s">
        <v>342</v>
      </c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2"/>
      <c r="R36" s="331"/>
      <c r="S36" s="331"/>
    </row>
    <row r="37" spans="1:19" ht="12.75">
      <c r="A37" s="339"/>
      <c r="B37" s="336" t="s">
        <v>343</v>
      </c>
      <c r="C37" s="343">
        <v>3</v>
      </c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5"/>
      <c r="R37" s="331"/>
      <c r="S37" s="331"/>
    </row>
    <row r="38" spans="1:19" ht="12.75">
      <c r="A38" s="339"/>
      <c r="B38" s="336" t="s">
        <v>344</v>
      </c>
      <c r="C38" s="346" t="s">
        <v>345</v>
      </c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5"/>
      <c r="R38" s="331"/>
      <c r="S38" s="331"/>
    </row>
    <row r="39" spans="1:19" ht="12.75">
      <c r="A39" s="339"/>
      <c r="B39" s="336" t="s">
        <v>346</v>
      </c>
      <c r="C39" s="347" t="s">
        <v>360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9"/>
      <c r="R39" s="331"/>
      <c r="S39" s="331"/>
    </row>
    <row r="40" spans="1:19" ht="12.75">
      <c r="A40" s="339"/>
      <c r="B40" s="336" t="s">
        <v>348</v>
      </c>
      <c r="C40" s="336"/>
      <c r="D40" s="350" t="s">
        <v>361</v>
      </c>
      <c r="E40" s="338">
        <f>E41+E42</f>
        <v>3723001</v>
      </c>
      <c r="F40" s="338">
        <f>F41+F42</f>
        <v>558450</v>
      </c>
      <c r="G40" s="338">
        <f>G41+G42</f>
        <v>3164551</v>
      </c>
      <c r="H40" s="338">
        <f>H41+H42</f>
        <v>3723001</v>
      </c>
      <c r="I40" s="338">
        <f>I41+I42</f>
        <v>558450</v>
      </c>
      <c r="J40" s="338">
        <f>J41+J42</f>
        <v>0</v>
      </c>
      <c r="K40" s="338">
        <f>K41+K42</f>
        <v>0</v>
      </c>
      <c r="L40" s="338">
        <f>L41+L42</f>
        <v>558450</v>
      </c>
      <c r="M40" s="338">
        <f>M41+M42</f>
        <v>3164551</v>
      </c>
      <c r="N40" s="338">
        <f>N41+N42</f>
        <v>3164551</v>
      </c>
      <c r="O40" s="338">
        <f>O41+O42</f>
        <v>0</v>
      </c>
      <c r="P40" s="338">
        <f>P41+P42</f>
        <v>0</v>
      </c>
      <c r="Q40" s="338">
        <f>Q41+Q42</f>
        <v>0</v>
      </c>
      <c r="R40" s="331"/>
      <c r="S40" s="331"/>
    </row>
    <row r="41" spans="1:19" ht="12.75">
      <c r="A41" s="339"/>
      <c r="B41" s="336" t="s">
        <v>350</v>
      </c>
      <c r="C41" s="351"/>
      <c r="D41" s="351"/>
      <c r="E41" s="338">
        <f>F41+G41</f>
        <v>3723001</v>
      </c>
      <c r="F41" s="338">
        <f>I41</f>
        <v>558450</v>
      </c>
      <c r="G41" s="338">
        <f>M41</f>
        <v>3164551</v>
      </c>
      <c r="H41" s="338">
        <f>I41+M41</f>
        <v>3723001</v>
      </c>
      <c r="I41" s="338">
        <f>SUM(J41:L41)</f>
        <v>558450</v>
      </c>
      <c r="J41" s="338"/>
      <c r="K41" s="338"/>
      <c r="L41" s="338">
        <f>255000+303450</f>
        <v>558450</v>
      </c>
      <c r="M41" s="355">
        <f>SUM(N41:Q41)</f>
        <v>3164551</v>
      </c>
      <c r="N41" s="355">
        <v>3164551</v>
      </c>
      <c r="O41" s="356"/>
      <c r="P41" s="356"/>
      <c r="Q41" s="356"/>
      <c r="R41" s="331"/>
      <c r="S41" s="331"/>
    </row>
    <row r="42" spans="1:19" ht="12.75">
      <c r="A42" s="339"/>
      <c r="B42" s="336" t="s">
        <v>351</v>
      </c>
      <c r="C42" s="352"/>
      <c r="D42" s="352"/>
      <c r="E42" s="336"/>
      <c r="F42" s="336"/>
      <c r="G42" s="336"/>
      <c r="H42" s="357"/>
      <c r="I42" s="357"/>
      <c r="J42" s="357"/>
      <c r="K42" s="357"/>
      <c r="L42" s="357"/>
      <c r="M42" s="357"/>
      <c r="N42" s="357"/>
      <c r="O42" s="357"/>
      <c r="P42" s="352"/>
      <c r="Q42" s="352"/>
      <c r="R42" s="331"/>
      <c r="S42" s="331"/>
    </row>
    <row r="43" spans="1:19" ht="12.75">
      <c r="A43" s="337" t="s">
        <v>362</v>
      </c>
      <c r="B43" s="337"/>
      <c r="C43" s="337" t="s">
        <v>339</v>
      </c>
      <c r="D43" s="337"/>
      <c r="E43" s="338">
        <f>E14</f>
        <v>4959608</v>
      </c>
      <c r="F43" s="338">
        <f>F14</f>
        <v>842557</v>
      </c>
      <c r="G43" s="338">
        <f>G14</f>
        <v>4117051</v>
      </c>
      <c r="H43" s="338">
        <f>H14</f>
        <v>4959608</v>
      </c>
      <c r="I43" s="338">
        <f>I14</f>
        <v>842557</v>
      </c>
      <c r="J43" s="338">
        <f>J14</f>
        <v>0</v>
      </c>
      <c r="K43" s="338">
        <f>K14</f>
        <v>0</v>
      </c>
      <c r="L43" s="338">
        <f>L14</f>
        <v>842557</v>
      </c>
      <c r="M43" s="338">
        <f>M14</f>
        <v>4117051</v>
      </c>
      <c r="N43" s="338">
        <f>N14</f>
        <v>4117051</v>
      </c>
      <c r="O43" s="338">
        <f>O14</f>
        <v>0</v>
      </c>
      <c r="P43" s="338">
        <f>P14</f>
        <v>0</v>
      </c>
      <c r="Q43" s="338">
        <f>Q14</f>
        <v>0</v>
      </c>
      <c r="R43" s="331"/>
      <c r="S43" s="331"/>
    </row>
    <row r="44" spans="1:19" ht="12.75">
      <c r="A44" s="331"/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</row>
    <row r="45" spans="1:19" ht="12.75">
      <c r="A45" s="358" t="s">
        <v>363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31"/>
      <c r="L45" s="331"/>
      <c r="M45" s="331"/>
      <c r="N45" s="331"/>
      <c r="O45" s="331"/>
      <c r="P45" s="331"/>
      <c r="Q45" s="331"/>
      <c r="R45" s="331"/>
      <c r="S45" s="331"/>
    </row>
    <row r="46" spans="1:19" ht="12.75">
      <c r="A46" s="359" t="s">
        <v>364</v>
      </c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</row>
    <row r="47" spans="13:16" ht="15">
      <c r="M47" s="95" t="s">
        <v>128</v>
      </c>
      <c r="N47" s="95"/>
      <c r="O47" s="95"/>
      <c r="P47" s="95">
        <f>O45-P45</f>
        <v>0</v>
      </c>
    </row>
    <row r="48" spans="13:16" ht="12.75">
      <c r="M48" s="96"/>
      <c r="N48" s="97"/>
      <c r="O48" s="97"/>
      <c r="P48" s="97"/>
    </row>
    <row r="49" spans="13:16" ht="12.75">
      <c r="M49" s="96"/>
      <c r="N49" s="97"/>
      <c r="O49" s="97"/>
      <c r="P49" s="97"/>
    </row>
    <row r="50" spans="13:16" ht="13.5">
      <c r="M50" s="98" t="s">
        <v>129</v>
      </c>
      <c r="N50" s="98"/>
      <c r="O50" s="98"/>
      <c r="P50" s="98"/>
    </row>
  </sheetData>
  <mergeCells count="29"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C14:D14"/>
    <mergeCell ref="A15:A21"/>
    <mergeCell ref="A22:A28"/>
    <mergeCell ref="A29:A35"/>
    <mergeCell ref="A36:A42"/>
    <mergeCell ref="A43:B43"/>
    <mergeCell ref="C43:D43"/>
    <mergeCell ref="A45:J45"/>
    <mergeCell ref="M47:P47"/>
    <mergeCell ref="M50:P50"/>
  </mergeCells>
  <printOptions/>
  <pageMargins left="0.7875" right="0.7875" top="0.7875" bottom="0.7875" header="0.5118055555555556" footer="0.5118055555555556"/>
  <pageSetup horizontalDpi="300" verticalDpi="300" orientation="landscape" paperSize="9" scale="68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80" zoomScaleNormal="80" zoomScaleSheetLayoutView="55" workbookViewId="0" topLeftCell="A1">
      <selection activeCell="C26" sqref="C26"/>
    </sheetView>
  </sheetViews>
  <sheetFormatPr defaultColWidth="9.00390625" defaultRowHeight="12.75"/>
  <cols>
    <col min="1" max="1" width="6.25390625" style="2" customWidth="1"/>
    <col min="2" max="2" width="42.125" style="2" customWidth="1"/>
    <col min="3" max="3" width="20.00390625" style="2" customWidth="1"/>
    <col min="4" max="4" width="20.125" style="2" customWidth="1"/>
    <col min="5" max="6" width="11.75390625" style="2" customWidth="1"/>
    <col min="7" max="7" width="12.50390625" style="2" customWidth="1"/>
    <col min="8" max="16384" width="9.00390625" style="2" customWidth="1"/>
  </cols>
  <sheetData>
    <row r="1" spans="5:6" ht="12.75">
      <c r="E1" s="360" t="s">
        <v>365</v>
      </c>
      <c r="F1" s="360"/>
    </row>
    <row r="2" spans="5:6" ht="12.75">
      <c r="E2" s="360" t="s">
        <v>1</v>
      </c>
      <c r="F2" s="360"/>
    </row>
    <row r="3" spans="5:6" ht="12.75">
      <c r="E3" s="360" t="s">
        <v>131</v>
      </c>
      <c r="F3" s="360"/>
    </row>
    <row r="4" spans="5:6" ht="12.75">
      <c r="E4" s="361"/>
      <c r="F4" s="361"/>
    </row>
    <row r="5" spans="5:6" ht="12.75">
      <c r="E5" s="361"/>
      <c r="F5" s="361"/>
    </row>
    <row r="6" spans="5:6" ht="12.75">
      <c r="E6" s="361"/>
      <c r="F6" s="361"/>
    </row>
    <row r="7" spans="1:6" ht="17.25">
      <c r="A7" s="362" t="s">
        <v>366</v>
      </c>
      <c r="B7" s="362"/>
      <c r="C7" s="362"/>
      <c r="D7" s="362"/>
      <c r="E7" s="362"/>
      <c r="F7" s="362"/>
    </row>
    <row r="9" spans="1:7" ht="12.75">
      <c r="A9" s="363" t="s">
        <v>317</v>
      </c>
      <c r="B9" s="363" t="s">
        <v>367</v>
      </c>
      <c r="C9" s="364" t="s">
        <v>368</v>
      </c>
      <c r="D9" s="365" t="s">
        <v>369</v>
      </c>
      <c r="E9" s="365"/>
      <c r="F9" s="365"/>
      <c r="G9" s="365"/>
    </row>
    <row r="10" spans="1:7" ht="12.75">
      <c r="A10" s="363"/>
      <c r="B10" s="363"/>
      <c r="C10" s="366" t="s">
        <v>370</v>
      </c>
      <c r="D10" s="363">
        <v>2006</v>
      </c>
      <c r="E10" s="363">
        <v>2007</v>
      </c>
      <c r="F10" s="363">
        <v>2008</v>
      </c>
      <c r="G10" s="363">
        <v>2009</v>
      </c>
    </row>
    <row r="11" spans="1:7" ht="12.75">
      <c r="A11" s="363"/>
      <c r="B11" s="363"/>
      <c r="C11" s="367" t="s">
        <v>371</v>
      </c>
      <c r="D11" s="363"/>
      <c r="E11" s="363"/>
      <c r="F11" s="363"/>
      <c r="G11" s="363"/>
    </row>
    <row r="12" spans="1:7" ht="12.75">
      <c r="A12" s="231">
        <v>1</v>
      </c>
      <c r="B12" s="231">
        <f>A12+1</f>
        <v>2</v>
      </c>
      <c r="C12" s="231">
        <f>B12+1</f>
        <v>3</v>
      </c>
      <c r="D12" s="231">
        <f>C12+1</f>
        <v>4</v>
      </c>
      <c r="E12" s="231">
        <f>D12+1</f>
        <v>5</v>
      </c>
      <c r="F12" s="231">
        <f>E12+1</f>
        <v>6</v>
      </c>
      <c r="G12" s="231">
        <f>F12+1</f>
        <v>7</v>
      </c>
    </row>
    <row r="13" spans="1:7" ht="15">
      <c r="A13" s="368" t="s">
        <v>372</v>
      </c>
      <c r="B13" s="369" t="s">
        <v>373</v>
      </c>
      <c r="C13" s="370"/>
      <c r="D13" s="370"/>
      <c r="E13" s="370"/>
      <c r="F13" s="371"/>
      <c r="G13" s="371"/>
    </row>
    <row r="14" spans="1:7" ht="15">
      <c r="A14" s="368" t="s">
        <v>374</v>
      </c>
      <c r="B14" s="369" t="s">
        <v>375</v>
      </c>
      <c r="C14" s="370"/>
      <c r="D14" s="370">
        <v>800000</v>
      </c>
      <c r="E14" s="370">
        <v>300000</v>
      </c>
      <c r="F14" s="371">
        <v>300000</v>
      </c>
      <c r="G14" s="371">
        <v>200000</v>
      </c>
    </row>
    <row r="15" spans="1:7" ht="15">
      <c r="A15" s="368" t="s">
        <v>376</v>
      </c>
      <c r="B15" s="369" t="s">
        <v>377</v>
      </c>
      <c r="C15" s="370">
        <f>900000-288000-4*77000</f>
        <v>304000</v>
      </c>
      <c r="D15" s="370">
        <f>900000-288000-308000-304000</f>
        <v>0</v>
      </c>
      <c r="E15" s="370"/>
      <c r="F15" s="371"/>
      <c r="G15" s="371"/>
    </row>
    <row r="16" spans="1:7" ht="15">
      <c r="A16" s="368" t="s">
        <v>378</v>
      </c>
      <c r="B16" s="369" t="s">
        <v>379</v>
      </c>
      <c r="C16" s="370"/>
      <c r="D16" s="370"/>
      <c r="E16" s="370"/>
      <c r="F16" s="371"/>
      <c r="G16" s="371"/>
    </row>
    <row r="17" spans="1:7" ht="15">
      <c r="A17" s="306" t="s">
        <v>380</v>
      </c>
      <c r="B17" s="369" t="s">
        <v>381</v>
      </c>
      <c r="C17" s="370"/>
      <c r="D17" s="370"/>
      <c r="E17" s="370"/>
      <c r="F17" s="371"/>
      <c r="G17" s="371"/>
    </row>
    <row r="18" spans="1:7" ht="15">
      <c r="A18" s="243"/>
      <c r="B18" s="369" t="s">
        <v>382</v>
      </c>
      <c r="C18" s="370"/>
      <c r="D18" s="370"/>
      <c r="E18" s="370"/>
      <c r="F18" s="371"/>
      <c r="G18" s="371"/>
    </row>
    <row r="19" spans="1:7" ht="15">
      <c r="A19" s="243"/>
      <c r="B19" s="369" t="s">
        <v>383</v>
      </c>
      <c r="C19" s="370"/>
      <c r="D19" s="370"/>
      <c r="E19" s="370"/>
      <c r="F19" s="371"/>
      <c r="G19" s="371"/>
    </row>
    <row r="20" spans="1:7" ht="15">
      <c r="A20" s="243"/>
      <c r="B20" s="369" t="s">
        <v>384</v>
      </c>
      <c r="C20" s="370"/>
      <c r="D20" s="370"/>
      <c r="E20" s="370"/>
      <c r="F20" s="371"/>
      <c r="G20" s="371"/>
    </row>
    <row r="21" spans="1:7" ht="15">
      <c r="A21" s="243"/>
      <c r="B21" s="369" t="s">
        <v>385</v>
      </c>
      <c r="C21" s="370"/>
      <c r="D21" s="370"/>
      <c r="E21" s="370"/>
      <c r="F21" s="371"/>
      <c r="G21" s="371"/>
    </row>
    <row r="22" spans="1:7" ht="15">
      <c r="A22" s="243"/>
      <c r="B22" s="369" t="s">
        <v>386</v>
      </c>
      <c r="C22" s="370"/>
      <c r="D22" s="370"/>
      <c r="E22" s="370"/>
      <c r="F22" s="371"/>
      <c r="G22" s="371"/>
    </row>
    <row r="23" spans="1:7" ht="15">
      <c r="A23" s="263"/>
      <c r="B23" s="369" t="s">
        <v>387</v>
      </c>
      <c r="C23" s="370"/>
      <c r="D23" s="370"/>
      <c r="E23" s="370"/>
      <c r="F23" s="371"/>
      <c r="G23" s="371"/>
    </row>
    <row r="24" spans="1:7" ht="15">
      <c r="A24" s="368" t="s">
        <v>388</v>
      </c>
      <c r="B24" s="116" t="s">
        <v>389</v>
      </c>
      <c r="C24" s="370">
        <f>SUM(C13:C17)</f>
        <v>304000</v>
      </c>
      <c r="D24" s="370">
        <f>SUM(D13:D17)</f>
        <v>800000</v>
      </c>
      <c r="E24" s="370">
        <f>SUM(E13:E17)</f>
        <v>300000</v>
      </c>
      <c r="F24" s="371">
        <f>SUM(F13:F23)</f>
        <v>300000</v>
      </c>
      <c r="G24" s="371">
        <f>SUM(G13:G23)</f>
        <v>200000</v>
      </c>
    </row>
    <row r="25" spans="1:7" ht="15">
      <c r="A25" s="368" t="s">
        <v>390</v>
      </c>
      <c r="B25" s="369" t="s">
        <v>391</v>
      </c>
      <c r="C25" s="370">
        <v>5701559</v>
      </c>
      <c r="D25" s="370">
        <f>1!E85</f>
        <v>5534678</v>
      </c>
      <c r="E25" s="370">
        <v>5930000</v>
      </c>
      <c r="F25" s="371">
        <v>5800000</v>
      </c>
      <c r="G25" s="371">
        <v>5800000</v>
      </c>
    </row>
    <row r="26" spans="1:7" ht="15">
      <c r="A26" s="178" t="s">
        <v>392</v>
      </c>
      <c r="B26" s="116" t="s">
        <v>393</v>
      </c>
      <c r="C26" s="372">
        <f>C24/C25*100</f>
        <v>5.3318750187448725</v>
      </c>
      <c r="D26" s="372">
        <f>D24/D25*100</f>
        <v>14.454318751696125</v>
      </c>
      <c r="E26" s="372">
        <f>E24/E25*100</f>
        <v>5.059021922428331</v>
      </c>
      <c r="F26" s="372">
        <f>F24/F25*100</f>
        <v>5.172413793103448</v>
      </c>
      <c r="G26" s="372">
        <f>G24/G25*100</f>
        <v>3.4482758620689653</v>
      </c>
    </row>
    <row r="28" spans="1:2" ht="12.75">
      <c r="A28" s="373"/>
      <c r="B28" s="373"/>
    </row>
    <row r="29" spans="1:7" ht="15">
      <c r="A29" s="373"/>
      <c r="B29" s="373"/>
      <c r="C29" s="374"/>
      <c r="D29" s="95" t="s">
        <v>128</v>
      </c>
      <c r="E29" s="95"/>
      <c r="F29" s="95"/>
      <c r="G29" s="95">
        <f>F27-G27</f>
        <v>0</v>
      </c>
    </row>
    <row r="30" spans="1:7" ht="15">
      <c r="A30" s="374"/>
      <c r="B30" s="374"/>
      <c r="C30" s="374"/>
      <c r="D30" s="96"/>
      <c r="E30" s="97"/>
      <c r="F30" s="97"/>
      <c r="G30" s="97"/>
    </row>
    <row r="31" spans="1:7" ht="15">
      <c r="A31" s="374"/>
      <c r="B31" s="374"/>
      <c r="C31" s="374"/>
      <c r="D31" s="96"/>
      <c r="E31" s="97"/>
      <c r="F31" s="97"/>
      <c r="G31" s="97"/>
    </row>
    <row r="32" spans="1:7" ht="15">
      <c r="A32" s="374"/>
      <c r="B32" s="374"/>
      <c r="C32" s="374"/>
      <c r="D32" s="98" t="s">
        <v>129</v>
      </c>
      <c r="E32" s="98"/>
      <c r="F32" s="98"/>
      <c r="G32" s="98"/>
    </row>
    <row r="33" spans="1:6" ht="15">
      <c r="A33" s="374"/>
      <c r="B33" s="374"/>
      <c r="C33" s="374"/>
      <c r="D33" s="98"/>
      <c r="E33" s="98"/>
      <c r="F33" s="98"/>
    </row>
  </sheetData>
  <mergeCells count="10">
    <mergeCell ref="A7:F7"/>
    <mergeCell ref="A9:A11"/>
    <mergeCell ref="B9:B11"/>
    <mergeCell ref="D9:G9"/>
    <mergeCell ref="D10:D11"/>
    <mergeCell ref="E10:E11"/>
    <mergeCell ref="F10:F11"/>
    <mergeCell ref="G10:G11"/>
    <mergeCell ref="D29:G29"/>
    <mergeCell ref="D32:G32"/>
  </mergeCells>
  <printOptions horizontalCentered="1"/>
  <pageMargins left="0.7875" right="0.7875" top="0.7875" bottom="0.7875" header="0.5118055555555556" footer="0.5118055555555556"/>
  <pageSetup horizontalDpi="300" verticalDpi="3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zoomScale="80" zoomScaleNormal="80" zoomScaleSheetLayoutView="55" workbookViewId="0" topLeftCell="A1">
      <selection activeCell="H20" sqref="H20"/>
    </sheetView>
  </sheetViews>
  <sheetFormatPr defaultColWidth="9.00390625" defaultRowHeight="12.75"/>
  <cols>
    <col min="1" max="1" width="5.50390625" style="289" customWidth="1"/>
    <col min="2" max="2" width="41.375" style="375" customWidth="1"/>
    <col min="3" max="3" width="10.75390625" style="2" customWidth="1"/>
    <col min="4" max="5" width="11.875" style="2" customWidth="1"/>
    <col min="6" max="6" width="12.50390625" style="2" customWidth="1"/>
    <col min="7" max="255" width="9.00390625" style="2" customWidth="1"/>
  </cols>
  <sheetData>
    <row r="1" spans="1:6" ht="11.25" customHeight="1">
      <c r="A1" s="376"/>
      <c r="B1" s="376"/>
      <c r="C1"/>
      <c r="D1" s="224"/>
      <c r="E1" s="224" t="s">
        <v>394</v>
      </c>
      <c r="F1" s="224"/>
    </row>
    <row r="2" spans="1:6" ht="11.25" customHeight="1">
      <c r="A2" s="376"/>
      <c r="B2" s="376"/>
      <c r="C2"/>
      <c r="D2" s="224"/>
      <c r="E2" s="224" t="s">
        <v>1</v>
      </c>
      <c r="F2" s="224"/>
    </row>
    <row r="3" spans="1:6" ht="11.25" customHeight="1">
      <c r="A3" s="376"/>
      <c r="B3" s="376"/>
      <c r="C3"/>
      <c r="D3" s="224"/>
      <c r="E3" s="224" t="s">
        <v>131</v>
      </c>
      <c r="F3" s="224"/>
    </row>
    <row r="4" spans="1:6" ht="11.25" customHeight="1">
      <c r="A4" s="376"/>
      <c r="B4" s="376"/>
      <c r="C4"/>
      <c r="D4" s="224"/>
      <c r="E4" s="224"/>
      <c r="F4" s="224"/>
    </row>
    <row r="5" spans="1:6" ht="24.75" customHeight="1">
      <c r="A5" s="376" t="s">
        <v>395</v>
      </c>
      <c r="B5" s="376"/>
      <c r="C5" s="376"/>
      <c r="D5" s="376"/>
      <c r="E5" s="376"/>
      <c r="F5" s="376"/>
    </row>
    <row r="6" ht="12.75">
      <c r="F6" s="2" t="s">
        <v>4</v>
      </c>
    </row>
    <row r="7" spans="1:6" ht="33.75" customHeight="1">
      <c r="A7" s="7" t="s">
        <v>317</v>
      </c>
      <c r="B7" s="203" t="s">
        <v>254</v>
      </c>
      <c r="C7" s="291" t="s">
        <v>396</v>
      </c>
      <c r="D7" s="7" t="s">
        <v>397</v>
      </c>
      <c r="E7" s="7"/>
      <c r="F7" s="7"/>
    </row>
    <row r="8" spans="1:6" ht="12.75">
      <c r="A8" s="7"/>
      <c r="B8" s="203"/>
      <c r="C8" s="291"/>
      <c r="D8" s="7">
        <v>2007</v>
      </c>
      <c r="E8" s="7">
        <v>2008</v>
      </c>
      <c r="F8" s="7">
        <v>2009</v>
      </c>
    </row>
    <row r="9" spans="1:6" ht="16.5" customHeight="1">
      <c r="A9" s="377" t="s">
        <v>398</v>
      </c>
      <c r="B9" s="378" t="s">
        <v>399</v>
      </c>
      <c r="C9" s="379">
        <f>C10+C14+C15+C16</f>
        <v>5534678</v>
      </c>
      <c r="D9" s="379">
        <f>D10+D14+D15+D16</f>
        <v>5930000</v>
      </c>
      <c r="E9" s="379">
        <f>E10+E14+E15+E16</f>
        <v>5800000</v>
      </c>
      <c r="F9" s="379">
        <f>F10+F14+F15+F16</f>
        <v>5800000</v>
      </c>
    </row>
    <row r="10" spans="1:6" ht="15.75" customHeight="1">
      <c r="A10" s="7" t="s">
        <v>400</v>
      </c>
      <c r="B10" s="91" t="s">
        <v>401</v>
      </c>
      <c r="C10" s="326">
        <f>SUM(C11:C13)</f>
        <v>2148933</v>
      </c>
      <c r="D10" s="326">
        <f>SUM(D11:D13)</f>
        <v>2430000</v>
      </c>
      <c r="E10" s="326">
        <f>SUM(E11:E13)</f>
        <v>2300000</v>
      </c>
      <c r="F10" s="326">
        <f>SUM(F11:F13)</f>
        <v>2300000</v>
      </c>
    </row>
    <row r="11" spans="1:6" ht="15.75" customHeight="1">
      <c r="A11" s="7">
        <v>1</v>
      </c>
      <c r="B11" s="91" t="s">
        <v>402</v>
      </c>
      <c r="C11" s="326">
        <f>1614833-501433+437600</f>
        <v>1551000</v>
      </c>
      <c r="D11" s="326">
        <v>1700000</v>
      </c>
      <c r="E11" s="326">
        <v>1700000</v>
      </c>
      <c r="F11" s="326">
        <v>1700000</v>
      </c>
    </row>
    <row r="12" spans="1:6" ht="15.75" customHeight="1">
      <c r="A12" s="7">
        <v>2</v>
      </c>
      <c r="B12" s="91" t="s">
        <v>403</v>
      </c>
      <c r="C12" s="326">
        <v>96500</v>
      </c>
      <c r="D12" s="326">
        <v>180000</v>
      </c>
      <c r="E12" s="326">
        <v>50000</v>
      </c>
      <c r="F12" s="326">
        <v>50000</v>
      </c>
    </row>
    <row r="13" spans="1:6" ht="24.75">
      <c r="A13" s="7">
        <v>3</v>
      </c>
      <c r="B13" s="91" t="s">
        <v>404</v>
      </c>
      <c r="C13" s="314">
        <v>501433</v>
      </c>
      <c r="D13" s="314">
        <v>550000</v>
      </c>
      <c r="E13" s="314">
        <v>550000</v>
      </c>
      <c r="F13" s="314">
        <v>550000</v>
      </c>
    </row>
    <row r="14" spans="1:6" ht="15.75" customHeight="1">
      <c r="A14" s="7" t="s">
        <v>405</v>
      </c>
      <c r="B14" s="91" t="s">
        <v>406</v>
      </c>
      <c r="C14" s="326">
        <v>2210075</v>
      </c>
      <c r="D14" s="326">
        <v>2200000</v>
      </c>
      <c r="E14" s="326">
        <v>2200000</v>
      </c>
      <c r="F14" s="326">
        <v>2200000</v>
      </c>
    </row>
    <row r="15" spans="1:6" ht="15.75" customHeight="1">
      <c r="A15" s="7" t="s">
        <v>407</v>
      </c>
      <c r="B15" s="91" t="s">
        <v>408</v>
      </c>
      <c r="C15" s="326">
        <v>1018670</v>
      </c>
      <c r="D15" s="326">
        <v>1100000</v>
      </c>
      <c r="E15" s="326">
        <v>1100000</v>
      </c>
      <c r="F15" s="326">
        <v>1100000</v>
      </c>
    </row>
    <row r="16" spans="1:6" ht="15.75" customHeight="1">
      <c r="A16" s="7" t="s">
        <v>409</v>
      </c>
      <c r="B16" s="91" t="s">
        <v>410</v>
      </c>
      <c r="C16" s="326">
        <v>157000</v>
      </c>
      <c r="D16" s="326">
        <v>200000</v>
      </c>
      <c r="E16" s="326">
        <v>200000</v>
      </c>
      <c r="F16" s="326">
        <v>200000</v>
      </c>
    </row>
    <row r="17" spans="1:6" ht="16.5" customHeight="1">
      <c r="A17" s="377" t="s">
        <v>411</v>
      </c>
      <c r="B17" s="378" t="s">
        <v>412</v>
      </c>
      <c r="C17" s="379">
        <v>6030678</v>
      </c>
      <c r="D17" s="379">
        <v>5630000</v>
      </c>
      <c r="E17" s="379">
        <v>5500000</v>
      </c>
      <c r="F17" s="379">
        <v>5600000</v>
      </c>
    </row>
    <row r="18" spans="1:6" ht="16.5" customHeight="1">
      <c r="A18" s="377" t="s">
        <v>413</v>
      </c>
      <c r="B18" s="378" t="s">
        <v>414</v>
      </c>
      <c r="C18" s="379">
        <f>C19+C23+C27+C28</f>
        <v>309000</v>
      </c>
      <c r="D18" s="379">
        <f>D19+D23+D27+D28</f>
        <v>320000</v>
      </c>
      <c r="E18" s="379">
        <f>E19+E23+E27+E28</f>
        <v>315000</v>
      </c>
      <c r="F18" s="379">
        <f>F19+F23+F27+F28</f>
        <v>210000</v>
      </c>
    </row>
    <row r="19" spans="1:6" ht="24.75">
      <c r="A19" s="7" t="s">
        <v>400</v>
      </c>
      <c r="B19" s="91" t="s">
        <v>415</v>
      </c>
      <c r="C19" s="380">
        <f>C20+C22</f>
        <v>309000</v>
      </c>
      <c r="D19" s="380">
        <f>D20+D22</f>
        <v>0</v>
      </c>
      <c r="E19" s="380">
        <f>E20+E22</f>
        <v>0</v>
      </c>
      <c r="F19" s="380">
        <f>F20+F22</f>
        <v>0</v>
      </c>
    </row>
    <row r="20" spans="1:6" ht="15.75" customHeight="1">
      <c r="A20" s="7">
        <v>1</v>
      </c>
      <c r="B20" s="91" t="s">
        <v>416</v>
      </c>
      <c r="C20" s="326">
        <v>304000</v>
      </c>
      <c r="D20" s="326"/>
      <c r="E20" s="326"/>
      <c r="F20" s="326"/>
    </row>
    <row r="21" spans="1:6" ht="48.75">
      <c r="A21" s="7">
        <v>2</v>
      </c>
      <c r="B21" s="91" t="s">
        <v>417</v>
      </c>
      <c r="C21" s="326"/>
      <c r="D21" s="326"/>
      <c r="E21" s="326"/>
      <c r="F21" s="326"/>
    </row>
    <row r="22" spans="1:6" ht="15" customHeight="1">
      <c r="A22" s="7">
        <v>3</v>
      </c>
      <c r="B22" s="91" t="s">
        <v>418</v>
      </c>
      <c r="C22" s="326">
        <v>5000</v>
      </c>
      <c r="D22" s="326"/>
      <c r="E22" s="326"/>
      <c r="F22" s="326"/>
    </row>
    <row r="23" spans="1:6" ht="24.75">
      <c r="A23" s="7" t="s">
        <v>405</v>
      </c>
      <c r="B23" s="91" t="s">
        <v>419</v>
      </c>
      <c r="C23" s="380"/>
      <c r="D23" s="380">
        <f>D24+D26</f>
        <v>320000</v>
      </c>
      <c r="E23" s="380">
        <f>E24+E26</f>
        <v>315000</v>
      </c>
      <c r="F23" s="380">
        <f>F24+F26</f>
        <v>210000</v>
      </c>
    </row>
    <row r="24" spans="1:6" ht="15.75" customHeight="1">
      <c r="A24" s="7">
        <v>1</v>
      </c>
      <c r="B24" s="91" t="s">
        <v>416</v>
      </c>
      <c r="C24" s="326"/>
      <c r="D24" s="326">
        <v>300000</v>
      </c>
      <c r="E24" s="326">
        <v>300000</v>
      </c>
      <c r="F24" s="326">
        <v>200000</v>
      </c>
    </row>
    <row r="25" spans="1:6" ht="48.75">
      <c r="A25" s="7">
        <v>2</v>
      </c>
      <c r="B25" s="91" t="s">
        <v>417</v>
      </c>
      <c r="C25" s="326"/>
      <c r="D25" s="326"/>
      <c r="E25" s="326"/>
      <c r="F25" s="326"/>
    </row>
    <row r="26" spans="1:6" ht="15.75" customHeight="1">
      <c r="A26" s="7">
        <v>3</v>
      </c>
      <c r="B26" s="91" t="s">
        <v>418</v>
      </c>
      <c r="C26" s="326"/>
      <c r="D26" s="326">
        <v>20000</v>
      </c>
      <c r="E26" s="326">
        <v>15000</v>
      </c>
      <c r="F26" s="326">
        <v>10000</v>
      </c>
    </row>
    <row r="27" spans="1:6" ht="15.75" customHeight="1">
      <c r="A27" s="7" t="s">
        <v>407</v>
      </c>
      <c r="B27" s="91" t="s">
        <v>420</v>
      </c>
      <c r="C27" s="326"/>
      <c r="D27" s="326"/>
      <c r="E27" s="326"/>
      <c r="F27" s="326"/>
    </row>
    <row r="28" spans="1:6" ht="24.75">
      <c r="A28" s="7" t="s">
        <v>409</v>
      </c>
      <c r="B28" s="91" t="s">
        <v>421</v>
      </c>
      <c r="C28" s="326"/>
      <c r="D28" s="326"/>
      <c r="E28" s="326"/>
      <c r="F28" s="326"/>
    </row>
    <row r="29" spans="1:6" ht="16.5" customHeight="1">
      <c r="A29" s="377" t="s">
        <v>422</v>
      </c>
      <c r="B29" s="378" t="s">
        <v>423</v>
      </c>
      <c r="C29" s="379">
        <f>C9-C17</f>
        <v>-496000</v>
      </c>
      <c r="D29" s="379">
        <f>D9-D17</f>
        <v>300000</v>
      </c>
      <c r="E29" s="379">
        <f>E9-E17</f>
        <v>300000</v>
      </c>
      <c r="F29" s="379">
        <f>F9-F17</f>
        <v>200000</v>
      </c>
    </row>
    <row r="30" spans="1:6" ht="16.5" customHeight="1">
      <c r="A30" s="377" t="s">
        <v>424</v>
      </c>
      <c r="B30" s="378" t="s">
        <v>425</v>
      </c>
      <c r="C30" s="271">
        <v>800000</v>
      </c>
      <c r="D30" s="271">
        <f>C30-D24</f>
        <v>500000</v>
      </c>
      <c r="E30" s="271">
        <f>D30-E24</f>
        <v>200000</v>
      </c>
      <c r="F30" s="271">
        <f>E30-F24</f>
        <v>0</v>
      </c>
    </row>
    <row r="31" spans="1:6" ht="48.75">
      <c r="A31" s="7">
        <v>1</v>
      </c>
      <c r="B31" s="91" t="s">
        <v>426</v>
      </c>
      <c r="C31" s="271"/>
      <c r="D31" s="271"/>
      <c r="E31" s="271"/>
      <c r="F31" s="271"/>
    </row>
    <row r="32" spans="1:6" ht="12.75">
      <c r="A32" s="381" t="s">
        <v>427</v>
      </c>
      <c r="B32" s="382" t="s">
        <v>428</v>
      </c>
      <c r="C32" s="383">
        <f>C30/C9*100</f>
        <v>14.454318751696125</v>
      </c>
      <c r="D32" s="383">
        <f>D30/D9*100</f>
        <v>8.431703204047219</v>
      </c>
      <c r="E32" s="383">
        <f>E30/E9*100</f>
        <v>3.4482758620689653</v>
      </c>
      <c r="F32" s="383">
        <f>F30/F9*100</f>
        <v>0</v>
      </c>
    </row>
    <row r="33" spans="1:6" ht="24.75">
      <c r="A33" s="377" t="s">
        <v>429</v>
      </c>
      <c r="B33" s="382" t="s">
        <v>430</v>
      </c>
      <c r="C33" s="383">
        <f>C18/C9*100</f>
        <v>5.582980617842628</v>
      </c>
      <c r="D33" s="383">
        <f>D18/D9*100</f>
        <v>5.396290050590219</v>
      </c>
      <c r="E33" s="383">
        <f>E18/E9*100</f>
        <v>5.43103448275862</v>
      </c>
      <c r="F33" s="383">
        <f>F18/F9*100</f>
        <v>3.620689655172414</v>
      </c>
    </row>
    <row r="34" spans="1:6" ht="12.75">
      <c r="A34" s="381" t="s">
        <v>431</v>
      </c>
      <c r="B34" s="382" t="s">
        <v>432</v>
      </c>
      <c r="C34" s="383"/>
      <c r="D34" s="383"/>
      <c r="E34" s="383"/>
      <c r="F34" s="383"/>
    </row>
    <row r="35" spans="1:6" ht="24.75">
      <c r="A35" s="377" t="s">
        <v>433</v>
      </c>
      <c r="B35" s="382" t="s">
        <v>434</v>
      </c>
      <c r="C35" s="383"/>
      <c r="D35" s="383"/>
      <c r="E35" s="383"/>
      <c r="F35" s="383"/>
    </row>
    <row r="38" spans="3:6" ht="15">
      <c r="C38" s="95" t="s">
        <v>128</v>
      </c>
      <c r="D38" s="95"/>
      <c r="E38" s="95"/>
      <c r="F38" s="95" t="e">
        <f>#REF!-#REF!</f>
        <v>#REF!</v>
      </c>
    </row>
    <row r="39" spans="3:6" ht="12.75">
      <c r="C39" s="96"/>
      <c r="D39" s="97"/>
      <c r="E39" s="97"/>
      <c r="F39" s="97"/>
    </row>
    <row r="40" spans="3:6" ht="12.75">
      <c r="C40" s="96"/>
      <c r="D40" s="97"/>
      <c r="E40" s="97"/>
      <c r="F40" s="97"/>
    </row>
    <row r="41" spans="3:6" ht="13.5">
      <c r="C41" s="98" t="s">
        <v>129</v>
      </c>
      <c r="D41" s="98"/>
      <c r="E41" s="98"/>
      <c r="F41" s="98"/>
    </row>
  </sheetData>
  <mergeCells count="7">
    <mergeCell ref="A5:F5"/>
    <mergeCell ref="A7:A8"/>
    <mergeCell ref="B7:B8"/>
    <mergeCell ref="C7:C8"/>
    <mergeCell ref="D7:F7"/>
    <mergeCell ref="C38:F38"/>
    <mergeCell ref="C41:F41"/>
  </mergeCells>
  <printOptions horizontalCentered="1"/>
  <pageMargins left="0.7875" right="0.7875" top="0.7875" bottom="0.7875" header="0.5118055555555556" footer="0.5118055555555556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Słowik</dc:creator>
  <cp:keywords/>
  <dc:description/>
  <cp:lastModifiedBy>UG</cp:lastModifiedBy>
  <cp:lastPrinted>2006-01-04T19:43:15Z</cp:lastPrinted>
  <dcterms:created xsi:type="dcterms:W3CDTF">2001-07-06T09:09:05Z</dcterms:created>
  <dcterms:modified xsi:type="dcterms:W3CDTF">2005-10-04T11:42:33Z</dcterms:modified>
  <cp:category/>
  <cp:version/>
  <cp:contentType/>
  <cp:contentStatus/>
  <cp:revision>1</cp:revision>
</cp:coreProperties>
</file>